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CCLARA\DNPP\Lineamiento_Inf_final_Auto\2014\"/>
    </mc:Choice>
  </mc:AlternateContent>
  <bookViews>
    <workbookView xWindow="360" yWindow="315" windowWidth="19320" windowHeight="9240"/>
  </bookViews>
  <sheets>
    <sheet name="Indicadores" sheetId="1" r:id="rId1"/>
  </sheets>
  <externalReferences>
    <externalReference r:id="rId2"/>
  </externalReferences>
  <definedNames>
    <definedName name="_xlnm._FilterDatabase" localSheetId="0" hidden="1">Indicadores!$A$7:$M$300</definedName>
    <definedName name="Excel_BuiltIn__FilterDatabase_30" localSheetId="0">Indicadores!$A$7:$G$11</definedName>
    <definedName name="_xlnm.Print_Titles" localSheetId="0">Indicadores!$7:$7</definedName>
  </definedNames>
  <calcPr calcId="152511"/>
</workbook>
</file>

<file path=xl/calcChain.xml><?xml version="1.0" encoding="utf-8"?>
<calcChain xmlns="http://schemas.openxmlformats.org/spreadsheetml/2006/main">
  <c r="L177" i="1" l="1"/>
  <c r="L178" i="1"/>
  <c r="L179" i="1"/>
  <c r="H175" i="1"/>
  <c r="H170" i="1"/>
  <c r="L122" i="1"/>
  <c r="L123" i="1"/>
  <c r="I113" i="1"/>
  <c r="H97" i="1"/>
  <c r="H98" i="1" s="1"/>
  <c r="L70" i="1"/>
  <c r="L71" i="1"/>
  <c r="L72" i="1"/>
  <c r="L73" i="1"/>
  <c r="L74" i="1"/>
  <c r="L75" i="1"/>
  <c r="L76" i="1"/>
  <c r="L48" i="1"/>
  <c r="I54" i="1"/>
  <c r="D300" i="1"/>
  <c r="D262" i="1"/>
  <c r="K245" i="1" s="1"/>
  <c r="D242" i="1"/>
  <c r="D223" i="1"/>
  <c r="D193" i="1"/>
  <c r="D166" i="1"/>
  <c r="K141" i="1" s="1"/>
  <c r="D134" i="1"/>
  <c r="K128" i="1" s="1"/>
  <c r="D100" i="1"/>
  <c r="D63" i="1"/>
  <c r="K25" i="1" s="1"/>
  <c r="D15" i="1"/>
  <c r="K11" i="1" s="1"/>
  <c r="K12" i="1" s="1"/>
  <c r="L57" i="1"/>
  <c r="L56" i="1"/>
  <c r="L25" i="1"/>
  <c r="L26" i="1"/>
  <c r="B290" i="1"/>
  <c r="C282" i="1"/>
  <c r="B282" i="1"/>
  <c r="C272" i="1"/>
  <c r="B272" i="1"/>
  <c r="C265" i="1"/>
  <c r="B265" i="1"/>
  <c r="C252" i="1"/>
  <c r="B252" i="1"/>
  <c r="C245" i="1"/>
  <c r="B245" i="1"/>
  <c r="C237" i="1"/>
  <c r="B237" i="1"/>
  <c r="C226" i="1"/>
  <c r="B226" i="1"/>
  <c r="C217" i="1"/>
  <c r="B217" i="1"/>
  <c r="C209" i="1"/>
  <c r="B209" i="1"/>
  <c r="C196" i="1"/>
  <c r="B196" i="1"/>
  <c r="C184" i="1"/>
  <c r="B184" i="1"/>
  <c r="C174" i="1"/>
  <c r="B174" i="1"/>
  <c r="C169" i="1"/>
  <c r="B169" i="1"/>
  <c r="C157" i="1"/>
  <c r="B157" i="1"/>
  <c r="C146" i="1"/>
  <c r="B146" i="1"/>
  <c r="C137" i="1"/>
  <c r="B137" i="1"/>
  <c r="C128" i="1"/>
  <c r="B128" i="1"/>
  <c r="C119" i="1"/>
  <c r="B119" i="1"/>
  <c r="C112" i="1"/>
  <c r="B112" i="1"/>
  <c r="C103" i="1"/>
  <c r="B103" i="1"/>
  <c r="C81" i="1"/>
  <c r="B81" i="1"/>
  <c r="C66" i="1"/>
  <c r="B66" i="1"/>
  <c r="B53" i="1"/>
  <c r="B34" i="1"/>
  <c r="C18" i="1"/>
  <c r="B18" i="1"/>
  <c r="C8" i="1"/>
  <c r="B8" i="1"/>
  <c r="C290" i="1"/>
  <c r="H294" i="1"/>
  <c r="L295" i="1"/>
  <c r="I296" i="1" s="1"/>
  <c r="L293" i="1"/>
  <c r="I294" i="1" s="1"/>
  <c r="L291" i="1"/>
  <c r="L290" i="1"/>
  <c r="H286" i="1"/>
  <c r="L285" i="1"/>
  <c r="I286" i="1" s="1"/>
  <c r="L283" i="1"/>
  <c r="L282" i="1"/>
  <c r="H278" i="1"/>
  <c r="L276" i="1"/>
  <c r="L277" i="1"/>
  <c r="L275" i="1"/>
  <c r="L273" i="1"/>
  <c r="L272" i="1"/>
  <c r="H268" i="1"/>
  <c r="L267" i="1"/>
  <c r="I268" i="1" s="1"/>
  <c r="L265" i="1"/>
  <c r="I266" i="1" s="1"/>
  <c r="H296" i="1"/>
  <c r="H292" i="1"/>
  <c r="H284" i="1"/>
  <c r="H274" i="1"/>
  <c r="H266" i="1"/>
  <c r="H258" i="1"/>
  <c r="L255" i="1"/>
  <c r="L256" i="1"/>
  <c r="L257" i="1"/>
  <c r="L254" i="1"/>
  <c r="L252" i="1"/>
  <c r="I253" i="1" s="1"/>
  <c r="H253" i="1"/>
  <c r="L246" i="1"/>
  <c r="L247" i="1"/>
  <c r="L245" i="1"/>
  <c r="H248" i="1"/>
  <c r="H249" i="1" s="1"/>
  <c r="L237" i="1"/>
  <c r="I238" i="1" s="1"/>
  <c r="I239" i="1" s="1"/>
  <c r="H238" i="1"/>
  <c r="H239" i="1" s="1"/>
  <c r="H231" i="1"/>
  <c r="L232" i="1"/>
  <c r="I233" i="1" s="1"/>
  <c r="L230" i="1"/>
  <c r="L229" i="1"/>
  <c r="L227" i="1"/>
  <c r="L226" i="1"/>
  <c r="H233" i="1"/>
  <c r="H228" i="1"/>
  <c r="L218" i="1"/>
  <c r="L217" i="1"/>
  <c r="H219" i="1"/>
  <c r="H220" i="1" s="1"/>
  <c r="H213" i="1"/>
  <c r="L211" i="1"/>
  <c r="L212" i="1"/>
  <c r="L209" i="1"/>
  <c r="I210" i="1" s="1"/>
  <c r="H210" i="1"/>
  <c r="L204" i="1"/>
  <c r="I205" i="1" s="1"/>
  <c r="H203" i="1"/>
  <c r="L200" i="1"/>
  <c r="L201" i="1"/>
  <c r="L202" i="1"/>
  <c r="L199" i="1"/>
  <c r="L197" i="1"/>
  <c r="L196" i="1"/>
  <c r="H205" i="1"/>
  <c r="H198" i="1"/>
  <c r="J193" i="1"/>
  <c r="H171" i="1"/>
  <c r="H189" i="1"/>
  <c r="H187" i="1"/>
  <c r="I187" i="1"/>
  <c r="I185" i="1"/>
  <c r="L188" i="1"/>
  <c r="I189" i="1" s="1"/>
  <c r="L186" i="1"/>
  <c r="L184" i="1"/>
  <c r="H185" i="1"/>
  <c r="H180" i="1"/>
  <c r="L176" i="1"/>
  <c r="L174" i="1"/>
  <c r="I175" i="1"/>
  <c r="L169" i="1"/>
  <c r="I170" i="1" s="1"/>
  <c r="J166" i="1"/>
  <c r="L158" i="1"/>
  <c r="L159" i="1"/>
  <c r="L160" i="1"/>
  <c r="L161" i="1"/>
  <c r="L157" i="1"/>
  <c r="H162" i="1"/>
  <c r="H163" i="1" s="1"/>
  <c r="H153" i="1"/>
  <c r="L149" i="1"/>
  <c r="L150" i="1"/>
  <c r="L151" i="1"/>
  <c r="L152" i="1"/>
  <c r="L148" i="1"/>
  <c r="L146" i="1"/>
  <c r="I147" i="1"/>
  <c r="H147" i="1"/>
  <c r="I142" i="1"/>
  <c r="H142" i="1"/>
  <c r="L141" i="1"/>
  <c r="L140" i="1"/>
  <c r="L138" i="1"/>
  <c r="L137" i="1"/>
  <c r="I139" i="1"/>
  <c r="H139" i="1"/>
  <c r="J134" i="1"/>
  <c r="L129" i="1"/>
  <c r="L128" i="1"/>
  <c r="L121" i="1"/>
  <c r="L119" i="1"/>
  <c r="H115" i="1"/>
  <c r="L114" i="1"/>
  <c r="I115" i="1" s="1"/>
  <c r="L112" i="1"/>
  <c r="L107" i="1"/>
  <c r="L106" i="1"/>
  <c r="L104" i="1"/>
  <c r="H130" i="1"/>
  <c r="H131" i="1" s="1"/>
  <c r="H124" i="1"/>
  <c r="H108" i="1"/>
  <c r="H109" i="1" s="1"/>
  <c r="L103" i="1"/>
  <c r="I120" i="1"/>
  <c r="H120" i="1"/>
  <c r="H113" i="1"/>
  <c r="I105" i="1"/>
  <c r="H105" i="1"/>
  <c r="J100" i="1"/>
  <c r="L95" i="1"/>
  <c r="I97" i="1" s="1"/>
  <c r="L90" i="1"/>
  <c r="L89" i="1"/>
  <c r="H88" i="1"/>
  <c r="L85" i="1"/>
  <c r="L86" i="1"/>
  <c r="L87" i="1"/>
  <c r="L84" i="1"/>
  <c r="L82" i="1"/>
  <c r="L81" i="1"/>
  <c r="H91" i="1"/>
  <c r="I83" i="1"/>
  <c r="H83" i="1"/>
  <c r="J78" i="1"/>
  <c r="H77" i="1"/>
  <c r="L69" i="1"/>
  <c r="L67" i="1"/>
  <c r="L66" i="1"/>
  <c r="I68" i="1"/>
  <c r="H68" i="1"/>
  <c r="J63" i="1"/>
  <c r="J60" i="1"/>
  <c r="L58" i="1"/>
  <c r="L55" i="1"/>
  <c r="H59" i="1"/>
  <c r="L53" i="1"/>
  <c r="H54" i="1"/>
  <c r="H49" i="1"/>
  <c r="L47" i="1"/>
  <c r="L38" i="1"/>
  <c r="L39" i="1"/>
  <c r="L40" i="1"/>
  <c r="L41" i="1"/>
  <c r="L42" i="1"/>
  <c r="L43" i="1"/>
  <c r="L44" i="1"/>
  <c r="L45" i="1"/>
  <c r="L37" i="1"/>
  <c r="L35" i="1"/>
  <c r="L34" i="1"/>
  <c r="H46" i="1"/>
  <c r="I36" i="1"/>
  <c r="H36" i="1"/>
  <c r="L21" i="1"/>
  <c r="L22" i="1"/>
  <c r="L23" i="1"/>
  <c r="L24" i="1"/>
  <c r="L27" i="1"/>
  <c r="L29" i="1"/>
  <c r="H30" i="1"/>
  <c r="I20" i="1"/>
  <c r="H20" i="1"/>
  <c r="I10" i="1"/>
  <c r="I12" i="1"/>
  <c r="H12" i="1"/>
  <c r="H10" i="1"/>
  <c r="K293" i="1"/>
  <c r="K294" i="1" s="1"/>
  <c r="A265" i="1"/>
  <c r="K232" i="1"/>
  <c r="K233" i="1" s="1"/>
  <c r="K204" i="1"/>
  <c r="K205" i="1" s="1"/>
  <c r="K169" i="1"/>
  <c r="K170" i="1" s="1"/>
  <c r="K171" i="1" s="1"/>
  <c r="K75" i="1"/>
  <c r="H181" i="1" l="1"/>
  <c r="H125" i="1"/>
  <c r="H143" i="1"/>
  <c r="I171" i="1"/>
  <c r="I172" i="1" s="1"/>
  <c r="K122" i="1"/>
  <c r="K70" i="1"/>
  <c r="K72" i="1"/>
  <c r="K74" i="1"/>
  <c r="K76" i="1"/>
  <c r="K71" i="1"/>
  <c r="K73" i="1"/>
  <c r="K56" i="1"/>
  <c r="K57" i="1"/>
  <c r="K26" i="1"/>
  <c r="H287" i="1"/>
  <c r="I292" i="1"/>
  <c r="I297" i="1" s="1"/>
  <c r="I298" i="1" s="1"/>
  <c r="K177" i="1"/>
  <c r="H269" i="1"/>
  <c r="H190" i="1"/>
  <c r="K275" i="1"/>
  <c r="K267" i="1"/>
  <c r="K268" i="1" s="1"/>
  <c r="K8" i="1"/>
  <c r="H234" i="1"/>
  <c r="H259" i="1"/>
  <c r="H279" i="1"/>
  <c r="H116" i="1"/>
  <c r="I248" i="1"/>
  <c r="I249" i="1" s="1"/>
  <c r="I250" i="1" s="1"/>
  <c r="H297" i="1"/>
  <c r="K285" i="1"/>
  <c r="K286" i="1" s="1"/>
  <c r="I278" i="1"/>
  <c r="I269" i="1"/>
  <c r="I270" i="1" s="1"/>
  <c r="I258" i="1"/>
  <c r="I259" i="1" s="1"/>
  <c r="I260" i="1" s="1"/>
  <c r="I231" i="1"/>
  <c r="H154" i="1"/>
  <c r="K273" i="1"/>
  <c r="K277" i="1"/>
  <c r="K283" i="1"/>
  <c r="K290" i="1"/>
  <c r="K265" i="1"/>
  <c r="K266" i="1" s="1"/>
  <c r="K276" i="1"/>
  <c r="K278" i="1" s="1"/>
  <c r="K291" i="1"/>
  <c r="K295" i="1"/>
  <c r="K296" i="1" s="1"/>
  <c r="K272" i="1"/>
  <c r="K282" i="1"/>
  <c r="I228" i="1"/>
  <c r="H214" i="1"/>
  <c r="I130" i="1"/>
  <c r="I131" i="1" s="1"/>
  <c r="I132" i="1" s="1"/>
  <c r="I108" i="1"/>
  <c r="I109" i="1" s="1"/>
  <c r="I110" i="1" s="1"/>
  <c r="I284" i="1"/>
  <c r="I287" i="1" s="1"/>
  <c r="I288" i="1" s="1"/>
  <c r="I274" i="1"/>
  <c r="K257" i="1"/>
  <c r="K254" i="1"/>
  <c r="K255" i="1"/>
  <c r="K252" i="1"/>
  <c r="K253" i="1" s="1"/>
  <c r="K256" i="1"/>
  <c r="K237" i="1"/>
  <c r="K238" i="1" s="1"/>
  <c r="K239" i="1" s="1"/>
  <c r="K226" i="1"/>
  <c r="K230" i="1"/>
  <c r="K246" i="1"/>
  <c r="K247" i="1"/>
  <c r="K227" i="1"/>
  <c r="I240" i="1"/>
  <c r="K229" i="1"/>
  <c r="I116" i="1"/>
  <c r="I117" i="1" s="1"/>
  <c r="I143" i="1"/>
  <c r="I144" i="1" s="1"/>
  <c r="I180" i="1"/>
  <c r="I181" i="1" s="1"/>
  <c r="I182" i="1" s="1"/>
  <c r="I190" i="1"/>
  <c r="I191" i="1" s="1"/>
  <c r="I153" i="1"/>
  <c r="I154" i="1" s="1"/>
  <c r="I155" i="1" s="1"/>
  <c r="H206" i="1"/>
  <c r="I203" i="1"/>
  <c r="I213" i="1"/>
  <c r="I214" i="1" s="1"/>
  <c r="I59" i="1"/>
  <c r="I60" i="1" s="1"/>
  <c r="I61" i="1" s="1"/>
  <c r="I77" i="1"/>
  <c r="I78" i="1" s="1"/>
  <c r="I79" i="1" s="1"/>
  <c r="I91" i="1"/>
  <c r="I198" i="1"/>
  <c r="I49" i="1"/>
  <c r="K218" i="1"/>
  <c r="K217" i="1"/>
  <c r="K212" i="1"/>
  <c r="K211" i="1"/>
  <c r="I219" i="1"/>
  <c r="I220" i="1" s="1"/>
  <c r="K209" i="1"/>
  <c r="K210" i="1" s="1"/>
  <c r="K197" i="1"/>
  <c r="K196" i="1"/>
  <c r="K202" i="1"/>
  <c r="K199" i="1"/>
  <c r="K200" i="1"/>
  <c r="K201" i="1"/>
  <c r="K186" i="1"/>
  <c r="K187" i="1" s="1"/>
  <c r="K184" i="1"/>
  <c r="K185" i="1" s="1"/>
  <c r="K188" i="1"/>
  <c r="K189" i="1" s="1"/>
  <c r="K179" i="1"/>
  <c r="K176" i="1"/>
  <c r="K174" i="1"/>
  <c r="K175" i="1" s="1"/>
  <c r="K178" i="1"/>
  <c r="K157" i="1"/>
  <c r="K159" i="1"/>
  <c r="K161" i="1"/>
  <c r="K158" i="1"/>
  <c r="K160" i="1"/>
  <c r="I162" i="1"/>
  <c r="K149" i="1"/>
  <c r="K148" i="1"/>
  <c r="K150" i="1"/>
  <c r="K146" i="1"/>
  <c r="K147" i="1" s="1"/>
  <c r="K151" i="1"/>
  <c r="K152" i="1"/>
  <c r="K114" i="1"/>
  <c r="K115" i="1" s="1"/>
  <c r="K123" i="1"/>
  <c r="K137" i="1"/>
  <c r="K140" i="1"/>
  <c r="K142" i="1" s="1"/>
  <c r="K138" i="1"/>
  <c r="K106" i="1"/>
  <c r="K103" i="1"/>
  <c r="K112" i="1"/>
  <c r="K113" i="1" s="1"/>
  <c r="K121" i="1"/>
  <c r="K129" i="1"/>
  <c r="K130" i="1" s="1"/>
  <c r="K131" i="1" s="1"/>
  <c r="K104" i="1"/>
  <c r="K107" i="1"/>
  <c r="K119" i="1"/>
  <c r="K120" i="1" s="1"/>
  <c r="I124" i="1"/>
  <c r="I88" i="1"/>
  <c r="H92" i="1"/>
  <c r="K95" i="1"/>
  <c r="K97" i="1" s="1"/>
  <c r="K98" i="1" s="1"/>
  <c r="I98" i="1"/>
  <c r="I99" i="1" s="1"/>
  <c r="K84" i="1"/>
  <c r="K87" i="1"/>
  <c r="K86" i="1"/>
  <c r="K85" i="1"/>
  <c r="K89" i="1"/>
  <c r="K90" i="1"/>
  <c r="H60" i="1"/>
  <c r="H78" i="1"/>
  <c r="K81" i="1"/>
  <c r="K82" i="1"/>
  <c r="K66" i="1"/>
  <c r="K67" i="1"/>
  <c r="K69" i="1"/>
  <c r="K53" i="1"/>
  <c r="K54" i="1" s="1"/>
  <c r="K55" i="1"/>
  <c r="K58" i="1"/>
  <c r="K48" i="1"/>
  <c r="K41" i="1"/>
  <c r="K47" i="1"/>
  <c r="K44" i="1"/>
  <c r="H50" i="1"/>
  <c r="K34" i="1"/>
  <c r="K40" i="1"/>
  <c r="K45" i="1"/>
  <c r="I46" i="1"/>
  <c r="K37" i="1"/>
  <c r="K42" i="1"/>
  <c r="K38" i="1"/>
  <c r="K35" i="1"/>
  <c r="K43" i="1"/>
  <c r="K39" i="1"/>
  <c r="H31" i="1"/>
  <c r="H13" i="1"/>
  <c r="I30" i="1"/>
  <c r="I31" i="1" s="1"/>
  <c r="I32" i="1" s="1"/>
  <c r="K18" i="1"/>
  <c r="K23" i="1"/>
  <c r="K21" i="1"/>
  <c r="K27" i="1"/>
  <c r="K24" i="1"/>
  <c r="K22" i="1"/>
  <c r="K19" i="1"/>
  <c r="K29" i="1"/>
  <c r="I13" i="1"/>
  <c r="I14" i="1" s="1"/>
  <c r="I15" i="1" s="1"/>
  <c r="K9" i="1"/>
  <c r="K269" i="1" l="1"/>
  <c r="K284" i="1"/>
  <c r="K287" i="1" s="1"/>
  <c r="K36" i="1"/>
  <c r="K292" i="1"/>
  <c r="K297" i="1" s="1"/>
  <c r="I262" i="1"/>
  <c r="K274" i="1"/>
  <c r="K279" i="1" s="1"/>
  <c r="I279" i="1"/>
  <c r="I280" i="1" s="1"/>
  <c r="I300" i="1" s="1"/>
  <c r="I234" i="1"/>
  <c r="I235" i="1" s="1"/>
  <c r="I242" i="1" s="1"/>
  <c r="I206" i="1"/>
  <c r="I207" i="1" s="1"/>
  <c r="K248" i="1"/>
  <c r="K249" i="1" s="1"/>
  <c r="K258" i="1"/>
  <c r="K259" i="1" s="1"/>
  <c r="K228" i="1"/>
  <c r="K231" i="1"/>
  <c r="K219" i="1"/>
  <c r="K220" i="1" s="1"/>
  <c r="I92" i="1"/>
  <c r="I93" i="1" s="1"/>
  <c r="I193" i="1"/>
  <c r="I50" i="1"/>
  <c r="I51" i="1" s="1"/>
  <c r="I63" i="1" s="1"/>
  <c r="I125" i="1"/>
  <c r="I126" i="1" s="1"/>
  <c r="I134" i="1" s="1"/>
  <c r="I163" i="1"/>
  <c r="I164" i="1" s="1"/>
  <c r="I166" i="1" s="1"/>
  <c r="K213" i="1"/>
  <c r="K214" i="1" s="1"/>
  <c r="I215" i="1"/>
  <c r="I221" i="1"/>
  <c r="K198" i="1"/>
  <c r="K203" i="1"/>
  <c r="K190" i="1"/>
  <c r="K162" i="1"/>
  <c r="K163" i="1" s="1"/>
  <c r="K180" i="1"/>
  <c r="K181" i="1" s="1"/>
  <c r="K116" i="1"/>
  <c r="K153" i="1"/>
  <c r="K154" i="1" s="1"/>
  <c r="K139" i="1"/>
  <c r="K143" i="1" s="1"/>
  <c r="K124" i="1"/>
  <c r="K125" i="1" s="1"/>
  <c r="K105" i="1"/>
  <c r="K108" i="1"/>
  <c r="K49" i="1"/>
  <c r="I100" i="1"/>
  <c r="K91" i="1"/>
  <c r="K88" i="1"/>
  <c r="K83" i="1"/>
  <c r="K77" i="1"/>
  <c r="K68" i="1"/>
  <c r="K59" i="1"/>
  <c r="K60" i="1" s="1"/>
  <c r="K46" i="1"/>
  <c r="K30" i="1"/>
  <c r="K20" i="1"/>
  <c r="K10" i="1"/>
  <c r="K13" i="1" s="1"/>
  <c r="K15" i="1" s="1"/>
  <c r="K300" i="1" l="1"/>
  <c r="I223" i="1"/>
  <c r="H303" i="1" s="1"/>
  <c r="K234" i="1"/>
  <c r="K242" i="1" s="1"/>
  <c r="K262" i="1"/>
  <c r="K193" i="1"/>
  <c r="K206" i="1"/>
  <c r="K223" i="1" s="1"/>
  <c r="K166" i="1"/>
  <c r="K109" i="1"/>
  <c r="K134" i="1" s="1"/>
  <c r="K50" i="1"/>
  <c r="K92" i="1"/>
  <c r="K78" i="1"/>
  <c r="K31" i="1"/>
  <c r="K63" i="1" l="1"/>
  <c r="K100" i="1"/>
</calcChain>
</file>

<file path=xl/sharedStrings.xml><?xml version="1.0" encoding="utf-8"?>
<sst xmlns="http://schemas.openxmlformats.org/spreadsheetml/2006/main" count="730" uniqueCount="246">
  <si>
    <t>DOCUMENTALES</t>
  </si>
  <si>
    <t>ESTADÍSTICOS</t>
  </si>
  <si>
    <t>OPINIÓN</t>
  </si>
  <si>
    <t>Factor 1: Relación entre el Programa y el Proyecto Educativo Institucional.</t>
  </si>
  <si>
    <t>Pregunta integradora</t>
  </si>
  <si>
    <t>#_car.</t>
  </si>
  <si>
    <t>Característica</t>
  </si>
  <si>
    <t>#_ind</t>
  </si>
  <si>
    <t>Indicador</t>
  </si>
  <si>
    <t>Fuente</t>
  </si>
  <si>
    <t>Periodicidad</t>
  </si>
  <si>
    <t>Cumplimiento de los objetivos del programa y su coherencia con el proyecto educativo institucional.</t>
  </si>
  <si>
    <t>Encuestas</t>
  </si>
  <si>
    <t>Anual</t>
  </si>
  <si>
    <t>MÁX. PONDERACIÓN FACTOR 1 -&gt;</t>
  </si>
  <si>
    <t>Factor 2: Estudiantes.</t>
  </si>
  <si>
    <t>Admitidos con experiencia investigativa o de creación artística al momento de su ingreso.</t>
  </si>
  <si>
    <t>Formato</t>
  </si>
  <si>
    <t>Por cohorte</t>
  </si>
  <si>
    <t>Admitidos que aprobaron la prueba de dominio de lengua extranjera establecida por el programa en el proceso de admisión.</t>
  </si>
  <si>
    <t>Formato - DNA</t>
  </si>
  <si>
    <t>DNA</t>
  </si>
  <si>
    <t>Admitidos con créditos educativos o becas.</t>
  </si>
  <si>
    <t>SIA</t>
  </si>
  <si>
    <t>Semestral</t>
  </si>
  <si>
    <t>14*</t>
  </si>
  <si>
    <t xml:space="preserve">DNA </t>
  </si>
  <si>
    <t>SIA - DNA</t>
  </si>
  <si>
    <t>Formato – SIA</t>
  </si>
  <si>
    <t>22*</t>
  </si>
  <si>
    <t>25*</t>
  </si>
  <si>
    <t>MÁX. PONDERACIÓN FACTOR 2 -&gt;</t>
  </si>
  <si>
    <t>Factor 3: Profesores.</t>
  </si>
  <si>
    <t>Política sobre profesores</t>
  </si>
  <si>
    <t>Formato - SARA</t>
  </si>
  <si>
    <t>Distinciones que el grupo de profesores ha recibido de la Universidad Nacional de Colombia o de otras instituciones nacionales e internacionales.</t>
  </si>
  <si>
    <t>SARA</t>
  </si>
  <si>
    <t>Profesores que desarrollan actividades académicas en el programa según lugar de nacimiento.</t>
  </si>
  <si>
    <t>Productividad científica de los profesores</t>
  </si>
  <si>
    <t>Documentos en los que se expresa el tiempo que el profesor dedica a sus actividades académicas.</t>
  </si>
  <si>
    <t>41*</t>
  </si>
  <si>
    <t>42*</t>
  </si>
  <si>
    <t>Formato - SARA - SIA</t>
  </si>
  <si>
    <t>Relación Tutor / Estudiante</t>
  </si>
  <si>
    <t>MÁX. PONDERACIÓN FACTOR 3 -&gt;</t>
  </si>
  <si>
    <t>Factor 4: Procesos académicos.</t>
  </si>
  <si>
    <t>52*</t>
  </si>
  <si>
    <t>Documentos con políticas de acompañamiento estudiantil y tutoría académica.</t>
  </si>
  <si>
    <t>53*</t>
  </si>
  <si>
    <t>Apreciación de los estudiantes sobre la calidad del proceso de acompañamiento de los tutores en su proceso de formación.</t>
  </si>
  <si>
    <t xml:space="preserve">Apreciación de los profesores sobre la calidad del seguimiento a los procesos pedagógicos realizado por la dirección del programa. </t>
  </si>
  <si>
    <t>58*</t>
  </si>
  <si>
    <t>59*</t>
  </si>
  <si>
    <t>60*</t>
  </si>
  <si>
    <t>61*</t>
  </si>
  <si>
    <t>Documentos que evidencien procesos de evaluación y seguimiento realizados para conocer la calidad del programa.</t>
  </si>
  <si>
    <t>MÁX. PONDERACIÓN FACTOR 4 -&gt;</t>
  </si>
  <si>
    <t>Factor 5: Investigación y Creación Artística.</t>
  </si>
  <si>
    <t>69*</t>
  </si>
  <si>
    <t>Formato -  Vicerrectoría de investigación</t>
  </si>
  <si>
    <t>Grupos de investigación o creación artística relacionados con el programa que hacen parte de consorcios o redes de investigación a nivel nacional e internacional.</t>
  </si>
  <si>
    <t>Citas y co-citaciones de las actividades académicas realizadas.</t>
  </si>
  <si>
    <t>Vicerrectoría de investigación</t>
  </si>
  <si>
    <t>MÁX. PONDERACIÓN FACTOR 5 -&gt;</t>
  </si>
  <si>
    <t>Factor 6: Articulación con el medio.</t>
  </si>
  <si>
    <t>80*</t>
  </si>
  <si>
    <t>Documento en el que se presenta las estrategias desarrolladas por el programa para articularse con el entorno (Experiencia de investigaciones o de creaciones artísticas con impacto a nivel nacional, regional y local).</t>
  </si>
  <si>
    <t>Dirección Nacional de Extensión - QUIPU</t>
  </si>
  <si>
    <t>Documento en el que se exprese la relevancia e impacto de cada grupo de investigación o de creación artística, incluyendo sus líneas de investigación, para el desarrollo del país, la región o a nivel local.</t>
  </si>
  <si>
    <t>87*</t>
  </si>
  <si>
    <t>MÁX. PONDERACIÓN FACTOR 6 -&gt;</t>
  </si>
  <si>
    <t>Factor 7: Internacionalización.</t>
  </si>
  <si>
    <t>94*</t>
  </si>
  <si>
    <t>Oficina jurídica de sede o nacional - DNPPos - ORI - Formato</t>
  </si>
  <si>
    <t>97*</t>
  </si>
  <si>
    <t>99*</t>
  </si>
  <si>
    <t>MÁX. PONDERACIÓN FACTOR 7 -&gt;</t>
  </si>
  <si>
    <t>Factor 8: Bienestar y ambiente institucional.</t>
  </si>
  <si>
    <t>Apoyos financieros internos y externos a estudiantes y profesores.</t>
  </si>
  <si>
    <t>MÁX. PONDERACIÓN FACTOR 8 -&gt;</t>
  </si>
  <si>
    <t>Factor 9: Egresados.</t>
  </si>
  <si>
    <t>Egresados encuestados que desempeñan labores directamente relacionadas con la formación que recibieron en el posgrado.</t>
  </si>
  <si>
    <t>MÁX. PONDERACIÓN FACTOR 9 -&gt;</t>
  </si>
  <si>
    <t>Factor 10: Recursos y Gestión.</t>
  </si>
  <si>
    <t>Apreciación de la suficiencia de los recursos informáticos y de comunicaciones con que cuentan profesores y estudiantes para la realización de sus actividades académicas.</t>
  </si>
  <si>
    <t>Apreciación sobre la calidad de los recursos informáticos y de comunicaciones con que cuentan profesores y estudiantes para la realización de sus actividades académicas.</t>
  </si>
  <si>
    <t>Estrategia(s) de financiación que muestre(n) claramente la viabilidad financiera.</t>
  </si>
  <si>
    <t>Documento con las funciones del Coordinador del Programa, de los Directores de Área Curricular y del Comité Asesor del programa.</t>
  </si>
  <si>
    <t>Apreciación de profesores y estudiantes de la calidad del apoyo administrativo.</t>
  </si>
  <si>
    <t>Proporción entre el número de administrativos y el número de estudiantes y profesores.</t>
  </si>
  <si>
    <t>MÁX. PONDERACIÓN FACTOR 10 -&gt;</t>
  </si>
  <si>
    <t xml:space="preserve">¿Qué aspectos favorecen o afectan el cumplimiento de los objetivos de formación del programa y su coherencia con el Proyecto Educativo Institucional? </t>
  </si>
  <si>
    <t xml:space="preserve">¿De qué manera logra el programa la selección rigurosa de aspirantes? ¿Qué acciones lleva a cabo su programa para que sus  estudiantes obtengan el perfil propuesto de egresado en el tiempo previsto? </t>
  </si>
  <si>
    <t>Proporción entre el número total de estudiantes matriculados por primera vez y el número total de estudiantes admitidos.</t>
  </si>
  <si>
    <t>Proporción entre el total de aspirantes admitidos y el total de aspirantes inscritos.</t>
  </si>
  <si>
    <t>132*</t>
  </si>
  <si>
    <t>133*</t>
  </si>
  <si>
    <t>Promedio académico del grupo de estudiantes matriculados.</t>
  </si>
  <si>
    <t>Descripción del perfil del egresado</t>
  </si>
  <si>
    <t xml:space="preserve">¿Qué acciones realiza la comunidad docente para mantener y mejorar la calidad del programa? </t>
  </si>
  <si>
    <t>¿De qué forma el programa  lleva a cabo el seguimiento y mejora de las características que hacen parte de éste factor?</t>
  </si>
  <si>
    <t>Documentos institucionales en los que se exprese la posibilidad de tomar asignaturas en otros programas de posgrado de la Universidad o de otras universidades nacionales o internacionales.</t>
  </si>
  <si>
    <t xml:space="preserve">¿Qué actividades realiza el programa para fortalecer y estimular su estructura investigativa y/o la producción artística? </t>
  </si>
  <si>
    <t>¿Cómo son las relaciones e intercambios del programa a nivel internacional?</t>
  </si>
  <si>
    <t xml:space="preserve">¿A partir de las actividades de docencia, investigación o extensión que desarrolla el programa cuál es papel que desempeñan en su comunidad y en la sociedad? </t>
  </si>
  <si>
    <t>Proyectos de investigación o creación artística en ejecución o terminados con financiación interna o externa, asociados al  departamento o unidad académica básica.</t>
  </si>
  <si>
    <t>Productos o procesos obtenidos a partir de actividades académicas, de investigación o de extensión desarrolladas en el programa, que han generado innovaciones, cambios o mejoras en el entorno.</t>
  </si>
  <si>
    <t>Documentos con políticas institucionales orientadas al bienestar, la movilidad y la cultura recreativa de la comunidad académica.</t>
  </si>
  <si>
    <t xml:space="preserve">¿Cuál es el grado de conocimiento que tiene el programa sobre sus egresados? </t>
  </si>
  <si>
    <t>Participación de profesores del programa en comités editoriales, cientificos, técnicos o artísticos nacionales o internacionales.</t>
  </si>
  <si>
    <t>Políticas de difusión del programa.</t>
  </si>
  <si>
    <t>Documental</t>
  </si>
  <si>
    <t>Opinión</t>
  </si>
  <si>
    <t>Estadístico</t>
  </si>
  <si>
    <t>TIPO INDICADOR</t>
  </si>
  <si>
    <t>NOTA</t>
  </si>
  <si>
    <t>% FACTOR</t>
  </si>
  <si>
    <t>Total documentales:</t>
  </si>
  <si>
    <t>Total Opinión:</t>
  </si>
  <si>
    <t>IMPORTANCIA (%)</t>
  </si>
  <si>
    <r>
      <t>Poderacion caracterís</t>
    </r>
    <r>
      <rPr>
        <b/>
        <sz val="9"/>
        <color rgb="FFFFFF00"/>
        <rFont val="Calibri"/>
        <family val="2"/>
      </rPr>
      <t>t</t>
    </r>
    <r>
      <rPr>
        <sz val="9"/>
        <color rgb="FFFFFF00"/>
        <rFont val="Calibri"/>
        <family val="2"/>
      </rPr>
      <t>ica. Ingrese aquí:</t>
    </r>
  </si>
  <si>
    <t>TOTAL CARACTERÍSTICA SEGÚN PONDERACIÓN :</t>
  </si>
  <si>
    <t>NOTA FINAL DEL FACTOR:</t>
  </si>
  <si>
    <t>Total Estadísticos:</t>
  </si>
  <si>
    <t>TOTAL FACTOR:</t>
  </si>
  <si>
    <t>Actualización pedagógica y académica.</t>
  </si>
  <si>
    <t>TOTAL CALIFICACIÓN PROGRAMA</t>
  </si>
  <si>
    <t>NOTA FINAL CARACTERÍSTICA:</t>
  </si>
  <si>
    <t>¿Por qué razones el factor logró la calificación respecto de su tope total?</t>
  </si>
  <si>
    <t>Documento institucional que contiene la misión, visión, naturaleza y fines de la Universidad; documento de creación de programas curriculares con objetivo general y  documento con objetivos de formación del plan de estudio.</t>
  </si>
  <si>
    <t>Documento que contiene la descripción de los perfiles de ingreso y egreso de estudiantes. Documento del programa con la descripción de la capacidad que ha tenido para lograr sus objetivos.</t>
  </si>
  <si>
    <t xml:space="preserve">Documento que contiene la reglamentación del proceso de admisión. </t>
  </si>
  <si>
    <t>Cuerpos Colegiados</t>
  </si>
  <si>
    <t>Consejo de Facultad</t>
  </si>
  <si>
    <t>Comité Asesor de Posgrado</t>
  </si>
  <si>
    <t>Estrategias utilizadas por el programa para la selección adecuada de estudiantes.</t>
  </si>
  <si>
    <t xml:space="preserve">Formato </t>
  </si>
  <si>
    <t>Número de admitidos según nivel de formación (pregrado o posgrado) e institución de origen (UN, otra nacional o extranjera).</t>
  </si>
  <si>
    <t>Estudiantes de otras universidades que cursan asignaturas asociadas al programa   (Estudiantes visitantes).</t>
  </si>
  <si>
    <t xml:space="preserve">SIA   </t>
  </si>
  <si>
    <t>Documento en el que se adopta el estatuto estudiantil de la Universidad Nacional de Colombia y otras disposiciones académicas para estudiantes de posgrado. Acuerdos reglamentarios expedidos por la facultad.</t>
  </si>
  <si>
    <t>Documentos que consignen los mecanismos utilizados por el programa para la evaluación de desempeño de sus estudiantes.</t>
  </si>
  <si>
    <t>Estudiantes que toman asignaturas en otras instituciones en el marco de convenios.</t>
  </si>
  <si>
    <t>Proporción de estudiantes vinculados a grupos de investigación o de creación artística, redes de investigación y comunidades científicas.</t>
  </si>
  <si>
    <t>Formato – Vicerrectoría de Investigación.</t>
  </si>
  <si>
    <t>Acumulativo</t>
  </si>
  <si>
    <t>Proporción de estudiantes que en cada cohorte han perdido la calidad de estudiante por motivos no académicos (deserción por cohorte).</t>
  </si>
  <si>
    <t>Proporción de estudiantes que en cada cohorte ha perdido la calidad de estudiante por motivos académicos.</t>
  </si>
  <si>
    <t>Número de asistencias  o participaciones de estudiantes a congresos y  otros eventos académicos o de creación artística, a nombre de la Universidad Nacional de Colombia, tanto nacionales como internacionales.</t>
  </si>
  <si>
    <t>Número de publicaciones en que participan estudiantes como autores.</t>
  </si>
  <si>
    <t xml:space="preserve">Estudiantes con productos tecnológicos, obras de creación artística u otro tipo de resultados producto de actividades académicas realizadas. </t>
  </si>
  <si>
    <t>Estudiantes que solicitan traslado de un programa a otro.</t>
  </si>
  <si>
    <t>Proporción de estudiantes encuestados que se encuentran vinculados laboralmente.</t>
  </si>
  <si>
    <t>Promedio de horas reales a la semana que los estudiantes encuestados dedican a sus estudios (trabajo presencial e independiente).</t>
  </si>
  <si>
    <t>Por demanda</t>
  </si>
  <si>
    <t>Número de estudiantes graduados en el tiempo previsto, sin incluir reserva de cupo, en cada promoción.</t>
  </si>
  <si>
    <t>Promedio en semestres, por promoción, para completar el ciclo de estudios y para la obtención del grado desde la primera matricula.</t>
  </si>
  <si>
    <t>Promedio en semestres, por cohorte, que han sido matriculados hasta completar el ciclo de estudios y promedio de semestres para la obtención de grado desde la primera matricula.</t>
  </si>
  <si>
    <t>Secretaría de Facultad / Secretaría General / SIA</t>
  </si>
  <si>
    <t>Documento institucional sobre políticas de selección, contratación y renovación de profesores.</t>
  </si>
  <si>
    <t>Documento institucional con políticas y mecanismos de evaluación,remuneración y reconocimientos al mérito académico y profesional de los docentes.</t>
  </si>
  <si>
    <t>Distribución de profesores que desarrollan actividades académicas en el programa por tipo de vinculación y categoría.</t>
  </si>
  <si>
    <t>Porcentaje de profesores participantes en el programa que domininan, al menos, una lengua extranjera.</t>
  </si>
  <si>
    <t>Distribución de profesores que desarrollan actividades académicas en el programa, según nivel de formación.</t>
  </si>
  <si>
    <t>Número de profesores visitantes que participan en el programa en calidad de conferencistas, directores, jurados, etcétera.</t>
  </si>
  <si>
    <t>Procedencia de los jurados de tesis o evaluadores de trabajos finales del programa según la vinculación a una institución.</t>
  </si>
  <si>
    <t>Documentos que establecen la política para la designación de profesores como directores de tesis o trabajos finales y jurados de tesis o evaluadores de trabajos finales.</t>
  </si>
  <si>
    <t>Jornadas de trabajo</t>
  </si>
  <si>
    <t>Acuerdo 033 y otros de Facultad y/o Comité Asesor de Posgrados</t>
  </si>
  <si>
    <t xml:space="preserve">Número de profesores del programa que dirigen o co-dirigen tesis o trabajos finales del programa. </t>
  </si>
  <si>
    <t>Número de profesores con publicaciones registradas en el sistema SARA y número de publicaciones de dichos profesores discriminadas por tipo de publicación.</t>
  </si>
  <si>
    <t>Número acumulado de patentes, productos tecnológicos y obras de creación artística registradas en SARA de los profesores que apoyan el programa.</t>
  </si>
  <si>
    <t>Número de tesis o trabajos finales, pertenecientes al programa o a otros programas de posgrados, que han dirigido profesores del programa.</t>
  </si>
  <si>
    <t>Promedio de horas reales a la semana que los profesores encuestados dedican a actividades académicas para el programa.</t>
  </si>
  <si>
    <t>Apreciación de estudiantes y egresados sobre aspectos pedagógicos del grupo de profesores.</t>
  </si>
  <si>
    <t xml:space="preserve">Formato - SARA </t>
  </si>
  <si>
    <t>Número de profesores del programa en formación formal (doctorado o maestría), informal y estancia posdoctoral.</t>
  </si>
  <si>
    <t>Documento que presente las competencias y habilidades académicas u objetivos específicos  que desarrollarán los estudiantes en el transcurso del programa.</t>
  </si>
  <si>
    <t>Acuerdo 008 CSU. Documento de facultad o comité asesor</t>
  </si>
  <si>
    <t>Apreciación de los estudiantes y de los egresados de su desempeño en términos de desarrollo de competencias o habilidades académicas.</t>
  </si>
  <si>
    <t>Documentos institucionales donde se establecen los lineamientos para la evaluación de los docentes en la Universidad Nacional de Colombia.</t>
  </si>
  <si>
    <t>Proporción de asignaturas elegibles que ofrece el departamento o unidad académica básica del programa en los que participan estudiantes de programas curriculares asociados a otras unidades académicas básicas de la Universidad.</t>
  </si>
  <si>
    <t>Proporción de estudiantes matriculados del programa que toman asignaturas en otro departamento o unidad académica básica de la Universidad.</t>
  </si>
  <si>
    <t>Número de asignaturas homologadas o convalidadas por la Universidad pertenecientes a programas de otras instituciones nacionales e internacionales.</t>
  </si>
  <si>
    <t>Documentos institucionales que presentan los lineamientos para la evaluación permanente de los programas.</t>
  </si>
  <si>
    <t>Vicerrectoría Académica</t>
  </si>
  <si>
    <t>Programa</t>
  </si>
  <si>
    <t>Documentos con la política institucional sobre la investigación.</t>
  </si>
  <si>
    <t>Documento con las estrategias del programa utilizadas para articular sus líneas y proyectos de  investigación o de creación artística con la formación de investigadores.</t>
  </si>
  <si>
    <t>Conocimiento  de las estrategias utilizadas por el programa para articular sus líneas de investigación con los grupos de investigación o de creación artística de la Universidad y de otras universidades nacionales e internacionales.</t>
  </si>
  <si>
    <t xml:space="preserve">Proporción de estudiantes vinculados a grupos de investigación o de creación artística del programa y vinculación de estudiantes por parte de profesores a dichos grupos. </t>
  </si>
  <si>
    <t>CSU, Vicerrectorías de Investigación y Académica</t>
  </si>
  <si>
    <t>Documentos con las líneas de investigación o creación artística del programa.</t>
  </si>
  <si>
    <t>Grupos de investigación o de creación artística relacionados con el programa discriminados según categoría en Scienti (Colciencias) y  sus líneas de investigación.</t>
  </si>
  <si>
    <t>Número de tesis o trabajos finales de estudiantes del programa que se desarrollaron como parte de proyectos de grupos de investigación o de creación artística de la Universidad o de otras entidades nacionales o internacionales.</t>
  </si>
  <si>
    <t>Relación de profesores que  apoyan el  programa vinculados a grupos de investigación o de creación artística.</t>
  </si>
  <si>
    <t>Formato - QUIPU</t>
  </si>
  <si>
    <t>Publicaciones de estudiantes y profesores.</t>
  </si>
  <si>
    <t xml:space="preserve">Patentes, productos tecnológicos, obras de creación artística u otro tipo de resultados producto de actividades académicas realizadas (diferentes a las publicaciones). </t>
  </si>
  <si>
    <t>Tesis o trabajos finales premiados por entidades internas y externas a la Universidad.</t>
  </si>
  <si>
    <t>Tesis o trabajos finales terminados en los últimos nueve años.</t>
  </si>
  <si>
    <t>Documento en el que se manifiesta el interés de articular el programa de posgrado con otros programas de pregrado o posgrado de la Universidad Nacional de Colombia u otras entidades nacionales o internacionales.</t>
  </si>
  <si>
    <t>Número de convenios y compromisos de cooperación académica con instituciones nacionales e internacionales para ofertar el programa en otras sedes o instituciones.</t>
  </si>
  <si>
    <t>Número de convenios  con actores sociales en el marco de proyectos de extensión (Empresas, gremios, agencias de gobierno, ONGs, etcétera).</t>
  </si>
  <si>
    <t>Proyectos de extensión según tipo de servicio ofrecido por el departamento o unidad académica básica (cursos, diplomados, consultorías, etcétera).</t>
  </si>
  <si>
    <t xml:space="preserve">Conocimiento del impacto de la investigación realizada en el programa en el país, por parte de su comunidad académica. </t>
  </si>
  <si>
    <t>Documentos referentes a políticas sobre convenios institucionales para el fortalecimiento de los programas con entidades nacionales e internacionales.</t>
  </si>
  <si>
    <t>Procedimientos para que los estudiantes matriculados realicen  pasantía o una estancia corta  durante su proceso de formación.</t>
  </si>
  <si>
    <t>Número de pasantías o estancias en grupos, institutos o entidades -nacionales e internacionales- que estudiantes o profesores han realizado.</t>
  </si>
  <si>
    <t>Número de actividades académicas en universidades nacionales o extranjeras que han desempeñado profesores del programa.</t>
  </si>
  <si>
    <t>Número de directores, co-directores de tesis o trabajos finales y miembros de comités tutoriales que sean externos a la Universidad.</t>
  </si>
  <si>
    <t>Número de convenios activos por periodo con entidades nacionales y extranjeras que ha utilizado el programa para el intercambio de estudiantes y profesores.</t>
  </si>
  <si>
    <t>Apreciación de estudiantes y egresados sobre la efectividad de la divulgación para conocer o vincularse a grupos de investigación o de creación artística en el extranjero.</t>
  </si>
  <si>
    <t>Documentos institucionales en los que se expresan los lineamientos para lograr una doble titulación con universidades extranjeras y/o la homologación de cursos en dichas instituciones.</t>
  </si>
  <si>
    <t>Número de convenios de doble titulación con otras instituciones.</t>
  </si>
  <si>
    <t>Número de eventos de carácter nacional o internacional ofrecidos en el programa.</t>
  </si>
  <si>
    <t>Número de eventos académicos nacionales e internacionales en los que han participado estudiantes o profesores del programa.</t>
  </si>
  <si>
    <t>Proyectos de investigación o de creación artística realizados conjuntamente con universidades o centros de investigación extranjeros y número de instituciones participantes.</t>
  </si>
  <si>
    <t>Políticas internas de becas y estímulos a nivel nacional, sede y facultad, para estudiantes.</t>
  </si>
  <si>
    <t>Total de becas obtenidas por los estudiantes del programa en un periodo académico.</t>
  </si>
  <si>
    <t>Apreciación de la calidad de los servicios de bienestar de la Universidad por parte de estudiantes, profesores y egresados.</t>
  </si>
  <si>
    <t>Apreciación de la efectividad en la divulgación de los servicios de bienestar de la Universidad.</t>
  </si>
  <si>
    <t>Número y tipo de publicaciones de los egresados.</t>
  </si>
  <si>
    <t>Participación de los egresados en comités editoriales, cientificos, técnicos o artísticos y en proyectos de extensión.</t>
  </si>
  <si>
    <t>Reconocimientos o distinciones de los egresados por su desempeño profesional o académico.</t>
  </si>
  <si>
    <t>Documentos con mecanismos o estrategias de seguimiento a los egresados del programa.</t>
  </si>
  <si>
    <t>Tipo de vinculacón laboral de los egresados encuestados.</t>
  </si>
  <si>
    <t>Apreciación de la efectividad de los mecanismos de seguimiento del programa a los egresados del programa.</t>
  </si>
  <si>
    <t>Apreciación de los egresados encuestados sobre la mejora de las posibilidades laborales después de haber concluido los estudios de posgrado.</t>
  </si>
  <si>
    <t>Documento del programa donde se presenta la disponibilidad de salones, laboratorios y otros espacios acondicionados para realizar actividades académicas.</t>
  </si>
  <si>
    <t>Apreciación sobre la calidad de los espacios físicos disponibles para el programa por parte de estudiantes, profesores y egresados.</t>
  </si>
  <si>
    <t>Documentos con criterios y políticas institucionales y del programa en materia de adquisición,  actualización de recursos informáticos, de comunicación y de material bibliográfico.</t>
  </si>
  <si>
    <t>Documento del programa en que se presenta un resumen de la disponibilidad de recursos informáticos.</t>
  </si>
  <si>
    <t>Apreciación sobre la actualidad del material bibliográfico.</t>
  </si>
  <si>
    <t xml:space="preserve">Documento(s) con proyección, programación y ejecución del presupuesto. </t>
  </si>
  <si>
    <t>Apreciación de  profesores sobre los recursos presupuestales del programa.</t>
  </si>
  <si>
    <t>Total estadísticos:</t>
  </si>
  <si>
    <t>Total opinión:</t>
  </si>
  <si>
    <t>Total estadisticos</t>
  </si>
  <si>
    <t>Total opinión</t>
  </si>
  <si>
    <t>Estudiantes de pregrado de la Universidad Nacional de Colombia que tuvieron admisión automática al posgrado.</t>
  </si>
  <si>
    <t>Estudiantes que ingresan a un programa de posgrado de nivel superior sin realizar el proceso regular de admisión (tránsito).</t>
  </si>
  <si>
    <t>Estudiantes de pregrado que optaron por cursar asignaturas de posgrado como trabajo de grado y se matriculan en el programa de posgrado.</t>
  </si>
  <si>
    <t>Desempeño de los estudiantes en el desarrollo del programa.</t>
  </si>
  <si>
    <t>Permanencia y grado.</t>
  </si>
  <si>
    <t>Promedio y mediana de  semestres matriculados por promoción para completar el ciclo de estudios.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</si>
</sst>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9"/>
      <name val="Calibri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i/>
      <sz val="11"/>
      <color indexed="23"/>
      <name val="Calibri"/>
      <family val="2"/>
    </font>
    <font>
      <i/>
      <sz val="9"/>
      <name val="Calibri"/>
      <family val="2"/>
    </font>
    <font>
      <b/>
      <sz val="15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</font>
    <font>
      <sz val="9"/>
      <color rgb="FFFFFF00"/>
      <name val="Calibri"/>
      <family val="2"/>
    </font>
    <font>
      <b/>
      <sz val="9"/>
      <color rgb="FFFFFF00"/>
      <name val="Calibri"/>
      <family val="2"/>
    </font>
    <font>
      <i/>
      <sz val="9"/>
      <color rgb="FFFFFF00"/>
      <name val="Calibri"/>
      <family val="2"/>
    </font>
    <font>
      <b/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6"/>
      <color indexed="63"/>
      <name val="Calibri"/>
      <family val="2"/>
    </font>
    <font>
      <b/>
      <sz val="16"/>
      <color theme="1" tint="4.9989318521683403E-2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3"/>
        <bgColor indexed="55"/>
      </patternFill>
    </fill>
    <fill>
      <patternFill patternType="solid">
        <fgColor indexed="21"/>
        <bgColor indexed="30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55"/>
      </patternFill>
    </fill>
    <fill>
      <patternFill patternType="solid">
        <fgColor theme="0"/>
        <bgColor indexed="30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indexed="30"/>
      </top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 style="thick">
        <color indexed="62"/>
      </top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medium">
        <color indexed="3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ck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ck">
        <color indexed="62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7" applyNumberFormat="0" applyFill="0" applyAlignment="0" applyProtection="0"/>
    <xf numFmtId="0" fontId="4" fillId="0" borderId="9" applyNumberFormat="0" applyFill="0" applyAlignment="0" applyProtection="0"/>
    <xf numFmtId="0" fontId="6" fillId="5" borderId="0" applyNumberFormat="0" applyBorder="0" applyAlignment="0" applyProtection="0"/>
    <xf numFmtId="0" fontId="8" fillId="0" borderId="0" applyNumberFormat="0" applyFill="0" applyBorder="0" applyAlignment="0" applyProtection="0"/>
    <xf numFmtId="0" fontId="13" fillId="0" borderId="0"/>
    <xf numFmtId="0" fontId="20" fillId="8" borderId="27" applyNumberFormat="0" applyAlignment="0" applyProtection="0"/>
  </cellStyleXfs>
  <cellXfs count="14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justify" vertical="top" wrapText="1"/>
    </xf>
    <xf numFmtId="0" fontId="1" fillId="0" borderId="0" xfId="0" applyFont="1" applyAlignment="1">
      <alignment horizontal="center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top"/>
    </xf>
    <xf numFmtId="0" fontId="5" fillId="2" borderId="13" xfId="0" applyFont="1" applyFill="1" applyBorder="1" applyAlignment="1">
      <alignment horizontal="justify" vertical="top" wrapText="1"/>
    </xf>
    <xf numFmtId="0" fontId="5" fillId="2" borderId="15" xfId="0" applyFont="1" applyFill="1" applyBorder="1" applyAlignment="1">
      <alignment horizontal="justify" vertical="top" wrapText="1"/>
    </xf>
    <xf numFmtId="0" fontId="5" fillId="4" borderId="15" xfId="0" applyFont="1" applyFill="1" applyBorder="1" applyAlignment="1">
      <alignment horizontal="justify" vertical="top" wrapText="1"/>
    </xf>
    <xf numFmtId="0" fontId="5" fillId="3" borderId="15" xfId="0" applyFont="1" applyFill="1" applyBorder="1" applyAlignment="1">
      <alignment horizontal="justify" vertical="top" wrapText="1"/>
    </xf>
    <xf numFmtId="0" fontId="5" fillId="6" borderId="20" xfId="0" applyFont="1" applyFill="1" applyBorder="1" applyAlignment="1">
      <alignment horizontal="right" vertical="top" wrapText="1"/>
    </xf>
    <xf numFmtId="0" fontId="5" fillId="7" borderId="20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left" vertical="top" wrapText="1"/>
    </xf>
    <xf numFmtId="0" fontId="5" fillId="3" borderId="13" xfId="0" applyFont="1" applyFill="1" applyBorder="1" applyAlignment="1">
      <alignment horizontal="justify" vertical="top" wrapText="1"/>
    </xf>
    <xf numFmtId="0" fontId="5" fillId="6" borderId="15" xfId="0" applyFont="1" applyFill="1" applyBorder="1" applyAlignment="1">
      <alignment vertical="top" wrapText="1"/>
    </xf>
    <xf numFmtId="0" fontId="0" fillId="0" borderId="0" xfId="0" applyFont="1"/>
    <xf numFmtId="0" fontId="10" fillId="0" borderId="8" xfId="1" applyNumberFormat="1" applyFont="1" applyFill="1" applyBorder="1" applyAlignment="1" applyProtection="1">
      <alignment horizontal="left" vertical="top"/>
    </xf>
    <xf numFmtId="0" fontId="10" fillId="0" borderId="8" xfId="1" applyNumberFormat="1" applyFont="1" applyFill="1" applyBorder="1" applyAlignment="1" applyProtection="1">
      <alignment horizontal="left" vertical="top" wrapText="1"/>
    </xf>
    <xf numFmtId="0" fontId="11" fillId="0" borderId="10" xfId="2" applyNumberFormat="1" applyFont="1" applyFill="1" applyBorder="1" applyAlignment="1" applyProtection="1">
      <alignment horizontal="center" wrapText="1"/>
    </xf>
    <xf numFmtId="0" fontId="5" fillId="6" borderId="12" xfId="0" applyFont="1" applyFill="1" applyBorder="1" applyAlignment="1">
      <alignment horizontal="center" vertical="top"/>
    </xf>
    <xf numFmtId="0" fontId="5" fillId="6" borderId="12" xfId="0" applyFont="1" applyFill="1" applyBorder="1" applyAlignment="1">
      <alignment horizontal="justify" vertical="top" wrapText="1"/>
    </xf>
    <xf numFmtId="0" fontId="5" fillId="7" borderId="16" xfId="0" applyFont="1" applyFill="1" applyBorder="1" applyAlignment="1">
      <alignment horizontal="center" vertical="top"/>
    </xf>
    <xf numFmtId="0" fontId="11" fillId="0" borderId="0" xfId="2" applyNumberFormat="1" applyFont="1" applyFill="1" applyBorder="1" applyAlignment="1" applyProtection="1">
      <alignment wrapText="1"/>
    </xf>
    <xf numFmtId="0" fontId="11" fillId="0" borderId="9" xfId="2" applyNumberFormat="1" applyFont="1" applyFill="1" applyAlignment="1" applyProtection="1">
      <alignment horizontal="left" wrapText="1"/>
    </xf>
    <xf numFmtId="0" fontId="11" fillId="0" borderId="9" xfId="2" applyNumberFormat="1" applyFont="1" applyFill="1" applyAlignment="1" applyProtection="1">
      <alignment horizontal="left"/>
    </xf>
    <xf numFmtId="0" fontId="12" fillId="0" borderId="9" xfId="2" applyNumberFormat="1" applyFont="1" applyFill="1" applyAlignment="1" applyProtection="1">
      <alignment horizontal="center"/>
    </xf>
    <xf numFmtId="0" fontId="11" fillId="0" borderId="9" xfId="2" applyNumberFormat="1" applyFont="1" applyFill="1" applyAlignment="1" applyProtection="1">
      <alignment horizontal="center" wrapText="1"/>
    </xf>
    <xf numFmtId="0" fontId="5" fillId="6" borderId="15" xfId="0" applyFont="1" applyFill="1" applyBorder="1" applyAlignment="1">
      <alignment horizontal="justify" vertical="top" wrapText="1"/>
    </xf>
    <xf numFmtId="0" fontId="5" fillId="7" borderId="12" xfId="0" applyFont="1" applyFill="1" applyBorder="1" applyAlignment="1">
      <alignment horizontal="center" vertical="top"/>
    </xf>
    <xf numFmtId="0" fontId="5" fillId="7" borderId="21" xfId="0" applyFont="1" applyFill="1" applyBorder="1" applyAlignment="1">
      <alignment horizontal="center" vertical="top"/>
    </xf>
    <xf numFmtId="0" fontId="7" fillId="0" borderId="23" xfId="5" applyFont="1" applyBorder="1" applyAlignment="1">
      <alignment horizontal="center" vertical="center"/>
    </xf>
    <xf numFmtId="0" fontId="7" fillId="3" borderId="23" xfId="5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top"/>
    </xf>
    <xf numFmtId="0" fontId="5" fillId="0" borderId="12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0" fillId="0" borderId="0" xfId="0" applyFont="1" applyFill="1"/>
    <xf numFmtId="0" fontId="7" fillId="0" borderId="23" xfId="5" applyFont="1" applyFill="1" applyBorder="1" applyAlignment="1">
      <alignment horizontal="center" vertical="center"/>
    </xf>
    <xf numFmtId="0" fontId="14" fillId="0" borderId="0" xfId="0" applyFont="1" applyFill="1"/>
    <xf numFmtId="0" fontId="5" fillId="6" borderId="0" xfId="0" applyFont="1" applyFill="1" applyBorder="1" applyAlignment="1">
      <alignment horizontal="center" vertical="top"/>
    </xf>
    <xf numFmtId="0" fontId="5" fillId="0" borderId="20" xfId="3" applyNumberFormat="1" applyFont="1" applyFill="1" applyBorder="1" applyAlignment="1" applyProtection="1">
      <alignment horizontal="center" vertical="center" wrapText="1"/>
    </xf>
    <xf numFmtId="0" fontId="5" fillId="6" borderId="20" xfId="3" applyNumberFormat="1" applyFont="1" applyFill="1" applyBorder="1" applyAlignment="1" applyProtection="1">
      <alignment horizontal="center" vertical="center" wrapText="1"/>
    </xf>
    <xf numFmtId="0" fontId="9" fillId="7" borderId="24" xfId="4" applyNumberFormat="1" applyFont="1" applyFill="1" applyBorder="1" applyAlignment="1" applyProtection="1">
      <alignment horizontal="center" vertical="center" wrapText="1"/>
    </xf>
    <xf numFmtId="0" fontId="5" fillId="7" borderId="25" xfId="0" applyFont="1" applyFill="1" applyBorder="1" applyAlignment="1">
      <alignment horizontal="right" vertical="top" wrapText="1"/>
    </xf>
    <xf numFmtId="0" fontId="11" fillId="0" borderId="0" xfId="2" applyNumberFormat="1" applyFont="1" applyFill="1" applyBorder="1" applyAlignment="1" applyProtection="1">
      <alignment horizontal="center" wrapText="1"/>
    </xf>
    <xf numFmtId="0" fontId="11" fillId="0" borderId="26" xfId="2" applyNumberFormat="1" applyFont="1" applyFill="1" applyBorder="1" applyAlignment="1" applyProtection="1">
      <alignment horizontal="center" wrapText="1"/>
    </xf>
    <xf numFmtId="0" fontId="0" fillId="0" borderId="12" xfId="0" applyBorder="1"/>
    <xf numFmtId="0" fontId="15" fillId="0" borderId="12" xfId="0" applyFont="1" applyBorder="1"/>
    <xf numFmtId="0" fontId="0" fillId="0" borderId="20" xfId="0" applyBorder="1"/>
    <xf numFmtId="0" fontId="5" fillId="0" borderId="16" xfId="0" applyFont="1" applyFill="1" applyBorder="1" applyAlignment="1">
      <alignment vertical="top" wrapText="1"/>
    </xf>
    <xf numFmtId="0" fontId="5" fillId="0" borderId="16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/>
    </xf>
    <xf numFmtId="0" fontId="5" fillId="0" borderId="16" xfId="0" applyFont="1" applyFill="1" applyBorder="1" applyAlignment="1">
      <alignment horizontal="justify" vertical="top" wrapText="1"/>
    </xf>
    <xf numFmtId="0" fontId="5" fillId="0" borderId="12" xfId="0" applyFont="1" applyFill="1" applyBorder="1" applyAlignment="1">
      <alignment horizontal="justify" vertical="top" wrapText="1"/>
    </xf>
    <xf numFmtId="0" fontId="0" fillId="0" borderId="0" xfId="0" applyFont="1" applyProtection="1">
      <protection hidden="1"/>
    </xf>
    <xf numFmtId="0" fontId="0" fillId="0" borderId="0" xfId="0" applyFont="1" applyFill="1" applyProtection="1">
      <protection hidden="1"/>
    </xf>
    <xf numFmtId="0" fontId="14" fillId="0" borderId="0" xfId="0" applyFont="1" applyFill="1" applyProtection="1">
      <protection hidden="1"/>
    </xf>
    <xf numFmtId="0" fontId="0" fillId="0" borderId="24" xfId="0" applyBorder="1"/>
    <xf numFmtId="0" fontId="15" fillId="0" borderId="20" xfId="0" applyFont="1" applyBorder="1"/>
    <xf numFmtId="0" fontId="18" fillId="7" borderId="24" xfId="4" applyNumberFormat="1" applyFont="1" applyFill="1" applyBorder="1" applyAlignment="1" applyProtection="1">
      <alignment horizontal="center" vertical="center" wrapText="1"/>
    </xf>
    <xf numFmtId="0" fontId="19" fillId="0" borderId="12" xfId="0" applyFont="1" applyBorder="1"/>
    <xf numFmtId="0" fontId="19" fillId="0" borderId="24" xfId="0" applyFont="1" applyBorder="1"/>
    <xf numFmtId="0" fontId="19" fillId="0" borderId="20" xfId="0" applyFont="1" applyBorder="1"/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/>
    </xf>
    <xf numFmtId="0" fontId="16" fillId="7" borderId="12" xfId="0" applyFont="1" applyFill="1" applyBorder="1" applyAlignment="1">
      <alignment horizontal="justify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top"/>
    </xf>
    <xf numFmtId="0" fontId="21" fillId="8" borderId="28" xfId="6" applyFont="1" applyBorder="1" applyAlignment="1">
      <alignment horizontal="right"/>
    </xf>
    <xf numFmtId="0" fontId="22" fillId="8" borderId="29" xfId="6" applyFont="1" applyBorder="1" applyAlignment="1">
      <alignment horizontal="right"/>
    </xf>
    <xf numFmtId="0" fontId="22" fillId="9" borderId="0" xfId="6" applyFont="1" applyFill="1" applyBorder="1" applyAlignment="1">
      <alignment horizontal="right"/>
    </xf>
    <xf numFmtId="0" fontId="1" fillId="9" borderId="0" xfId="0" applyFont="1" applyFill="1" applyAlignment="1">
      <alignment horizontal="left" vertical="top" wrapText="1"/>
    </xf>
    <xf numFmtId="0" fontId="1" fillId="9" borderId="0" xfId="0" applyFont="1" applyFill="1" applyAlignment="1">
      <alignment horizontal="center"/>
    </xf>
    <xf numFmtId="0" fontId="1" fillId="9" borderId="0" xfId="0" applyFont="1" applyFill="1" applyAlignment="1">
      <alignment vertical="top" wrapText="1"/>
    </xf>
    <xf numFmtId="0" fontId="1" fillId="9" borderId="0" xfId="0" applyFont="1" applyFill="1" applyAlignment="1">
      <alignment horizontal="center" wrapText="1"/>
    </xf>
    <xf numFmtId="0" fontId="10" fillId="9" borderId="8" xfId="1" applyNumberFormat="1" applyFont="1" applyFill="1" applyBorder="1" applyAlignment="1" applyProtection="1">
      <alignment horizontal="left" vertical="top" wrapText="1"/>
    </xf>
    <xf numFmtId="0" fontId="11" fillId="9" borderId="10" xfId="2" applyNumberFormat="1" applyFont="1" applyFill="1" applyBorder="1" applyAlignment="1" applyProtection="1">
      <alignment horizontal="center" wrapText="1"/>
    </xf>
    <xf numFmtId="0" fontId="5" fillId="9" borderId="12" xfId="3" applyNumberFormat="1" applyFont="1" applyFill="1" applyBorder="1" applyAlignment="1" applyProtection="1">
      <alignment horizontal="center" vertical="center" wrapText="1"/>
    </xf>
    <xf numFmtId="0" fontId="5" fillId="10" borderId="12" xfId="3" applyNumberFormat="1" applyFont="1" applyFill="1" applyBorder="1" applyAlignment="1" applyProtection="1">
      <alignment horizontal="center" vertical="center" wrapText="1"/>
    </xf>
    <xf numFmtId="0" fontId="5" fillId="9" borderId="16" xfId="3" applyNumberFormat="1" applyFont="1" applyFill="1" applyBorder="1" applyAlignment="1" applyProtection="1">
      <alignment horizontal="center" vertical="center" wrapText="1"/>
    </xf>
    <xf numFmtId="0" fontId="11" fillId="9" borderId="9" xfId="2" applyNumberFormat="1" applyFont="1" applyFill="1" applyAlignment="1" applyProtection="1">
      <alignment horizontal="center" wrapText="1"/>
    </xf>
    <xf numFmtId="0" fontId="12" fillId="9" borderId="12" xfId="3" applyNumberFormat="1" applyFont="1" applyFill="1" applyBorder="1" applyAlignment="1" applyProtection="1">
      <alignment horizontal="center" vertical="center" wrapText="1"/>
    </xf>
    <xf numFmtId="0" fontId="5" fillId="11" borderId="12" xfId="3" applyNumberFormat="1" applyFont="1" applyFill="1" applyBorder="1" applyAlignment="1" applyProtection="1">
      <alignment horizontal="center" vertical="center" wrapText="1"/>
    </xf>
    <xf numFmtId="0" fontId="5" fillId="12" borderId="12" xfId="0" applyFont="1" applyFill="1" applyBorder="1" applyAlignment="1">
      <alignment horizontal="right" vertical="top" wrapText="1"/>
    </xf>
    <xf numFmtId="0" fontId="5" fillId="11" borderId="12" xfId="0" applyFont="1" applyFill="1" applyBorder="1" applyAlignment="1">
      <alignment horizontal="right" vertical="top" wrapText="1"/>
    </xf>
    <xf numFmtId="0" fontId="5" fillId="9" borderId="14" xfId="3" applyNumberFormat="1" applyFont="1" applyFill="1" applyBorder="1" applyAlignment="1" applyProtection="1">
      <alignment horizontal="center" vertical="center" wrapText="1"/>
    </xf>
    <xf numFmtId="0" fontId="5" fillId="10" borderId="14" xfId="3" applyNumberFormat="1" applyFont="1" applyFill="1" applyBorder="1" applyAlignment="1" applyProtection="1">
      <alignment horizontal="center" vertical="center" wrapText="1"/>
    </xf>
    <xf numFmtId="0" fontId="5" fillId="9" borderId="17" xfId="3" applyNumberFormat="1" applyFont="1" applyFill="1" applyBorder="1" applyAlignment="1" applyProtection="1">
      <alignment horizontal="center" vertical="center" wrapText="1"/>
    </xf>
    <xf numFmtId="0" fontId="9" fillId="12" borderId="17" xfId="4" applyNumberFormat="1" applyFont="1" applyFill="1" applyBorder="1" applyAlignment="1" applyProtection="1">
      <alignment horizontal="center" vertical="center" wrapText="1"/>
    </xf>
    <xf numFmtId="0" fontId="5" fillId="11" borderId="14" xfId="3" applyNumberFormat="1" applyFont="1" applyFill="1" applyBorder="1" applyAlignment="1" applyProtection="1">
      <alignment horizontal="center" vertical="center" wrapText="1"/>
    </xf>
    <xf numFmtId="0" fontId="5" fillId="12" borderId="14" xfId="0" applyFont="1" applyFill="1" applyBorder="1" applyAlignment="1">
      <alignment horizontal="right" vertical="top" wrapText="1"/>
    </xf>
    <xf numFmtId="0" fontId="5" fillId="11" borderId="14" xfId="0" applyFont="1" applyFill="1" applyBorder="1" applyAlignment="1">
      <alignment horizontal="right" vertical="top" wrapText="1"/>
    </xf>
    <xf numFmtId="0" fontId="5" fillId="11" borderId="20" xfId="0" applyFont="1" applyFill="1" applyBorder="1" applyAlignment="1">
      <alignment horizontal="right" vertical="top" wrapText="1"/>
    </xf>
    <xf numFmtId="0" fontId="5" fillId="12" borderId="20" xfId="0" applyFont="1" applyFill="1" applyBorder="1" applyAlignment="1">
      <alignment horizontal="right" vertical="top" wrapText="1"/>
    </xf>
    <xf numFmtId="0" fontId="5" fillId="12" borderId="22" xfId="0" applyFont="1" applyFill="1" applyBorder="1" applyAlignment="1">
      <alignment horizontal="right" vertical="top" wrapText="1"/>
    </xf>
    <xf numFmtId="2" fontId="0" fillId="0" borderId="12" xfId="0" applyNumberFormat="1" applyBorder="1"/>
    <xf numFmtId="2" fontId="19" fillId="0" borderId="12" xfId="0" applyNumberFormat="1" applyFont="1" applyBorder="1"/>
    <xf numFmtId="2" fontId="19" fillId="0" borderId="24" xfId="0" applyNumberFormat="1" applyFont="1" applyBorder="1"/>
    <xf numFmtId="2" fontId="18" fillId="7" borderId="24" xfId="4" applyNumberFormat="1" applyFont="1" applyFill="1" applyBorder="1" applyAlignment="1" applyProtection="1">
      <alignment horizontal="center" vertical="center" wrapText="1"/>
    </xf>
    <xf numFmtId="2" fontId="5" fillId="6" borderId="20" xfId="3" applyNumberFormat="1" applyFont="1" applyFill="1" applyBorder="1" applyAlignment="1" applyProtection="1">
      <alignment horizontal="center" vertical="center" wrapText="1"/>
    </xf>
    <xf numFmtId="2" fontId="5" fillId="6" borderId="20" xfId="0" applyNumberFormat="1" applyFont="1" applyFill="1" applyBorder="1" applyAlignment="1">
      <alignment horizontal="right" vertical="top" wrapText="1"/>
    </xf>
    <xf numFmtId="0" fontId="16" fillId="7" borderId="21" xfId="0" applyFont="1" applyFill="1" applyBorder="1" applyAlignment="1">
      <alignment horizontal="center" vertical="top"/>
    </xf>
    <xf numFmtId="0" fontId="16" fillId="7" borderId="16" xfId="0" applyFont="1" applyFill="1" applyBorder="1" applyAlignment="1">
      <alignment horizontal="center" vertical="top"/>
    </xf>
    <xf numFmtId="0" fontId="16" fillId="7" borderId="12" xfId="0" applyFont="1" applyFill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2" xfId="3" applyNumberFormat="1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>
      <alignment horizontal="left" vertical="top" wrapText="1"/>
    </xf>
    <xf numFmtId="0" fontId="5" fillId="0" borderId="15" xfId="0" applyFont="1" applyFill="1" applyBorder="1" applyAlignment="1">
      <alignment horizontal="justify" vertical="top" wrapText="1"/>
    </xf>
    <xf numFmtId="0" fontId="5" fillId="0" borderId="12" xfId="0" applyFont="1" applyBorder="1" applyAlignment="1">
      <alignment horizontal="left" vertical="top" wrapText="1"/>
    </xf>
    <xf numFmtId="0" fontId="5" fillId="6" borderId="12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0" fontId="16" fillId="7" borderId="12" xfId="0" applyFont="1" applyFill="1" applyBorder="1" applyAlignment="1">
      <alignment horizontal="right" vertical="top" wrapText="1"/>
    </xf>
    <xf numFmtId="0" fontId="10" fillId="0" borderId="18" xfId="1" applyNumberFormat="1" applyFont="1" applyFill="1" applyBorder="1" applyAlignment="1" applyProtection="1">
      <alignment horizontal="left" vertical="top" wrapText="1"/>
    </xf>
    <xf numFmtId="0" fontId="5" fillId="0" borderId="12" xfId="0" applyFont="1" applyBorder="1" applyAlignment="1">
      <alignment vertical="top" wrapText="1"/>
    </xf>
    <xf numFmtId="0" fontId="16" fillId="7" borderId="16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center" vertical="top" wrapText="1"/>
    </xf>
    <xf numFmtId="0" fontId="16" fillId="7" borderId="20" xfId="0" applyFont="1" applyFill="1" applyBorder="1" applyAlignment="1">
      <alignment horizontal="right" vertical="top" wrapText="1"/>
    </xf>
    <xf numFmtId="0" fontId="16" fillId="7" borderId="19" xfId="0" applyFont="1" applyFill="1" applyBorder="1" applyAlignment="1">
      <alignment horizontal="right" vertical="top" wrapText="1"/>
    </xf>
    <xf numFmtId="0" fontId="5" fillId="0" borderId="19" xfId="0" applyFont="1" applyBorder="1" applyAlignment="1">
      <alignment horizontal="center" vertical="top"/>
    </xf>
    <xf numFmtId="0" fontId="5" fillId="6" borderId="19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horizontal="center" vertical="top" wrapText="1"/>
    </xf>
    <xf numFmtId="0" fontId="5" fillId="0" borderId="11" xfId="0" applyFont="1" applyBorder="1" applyAlignment="1">
      <alignment vertical="top" wrapText="1"/>
    </xf>
    <xf numFmtId="0" fontId="5" fillId="0" borderId="12" xfId="0" applyFont="1" applyFill="1" applyBorder="1" applyAlignment="1">
      <alignment horizontal="left" vertical="top" wrapText="1"/>
    </xf>
    <xf numFmtId="0" fontId="0" fillId="0" borderId="12" xfId="0" applyBorder="1" applyProtection="1">
      <protection locked="0"/>
    </xf>
    <xf numFmtId="0" fontId="5" fillId="0" borderId="20" xfId="3" applyNumberFormat="1" applyFont="1" applyFill="1" applyBorder="1" applyAlignment="1" applyProtection="1">
      <alignment horizontal="center" vertical="center" wrapText="1"/>
      <protection locked="0"/>
    </xf>
  </cellXfs>
  <cellStyles count="7">
    <cellStyle name="Excel_BuiltIn_20% - Accent4 1" xfId="3"/>
    <cellStyle name="Excel_BuiltIn_Explanatory Text 1" xfId="4"/>
    <cellStyle name="Excel_BuiltIn_Heading 1 1" xfId="1"/>
    <cellStyle name="Excel_BuiltIn_Heading 3 1" xfId="2"/>
    <cellStyle name="Normal" xfId="0" builtinId="0"/>
    <cellStyle name="Normal 7" xfId="5"/>
    <cellStyle name="Salida" xfId="6" builtinId="21"/>
  </cellStyles>
  <dxfs count="19"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BLOANDRES-PC\Users\Users\DNPP04\AppData\Local\Temp\modelo_2010_(13_07_2010)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aracteristicas"/>
      <sheetName val="factores"/>
      <sheetName val="Indicadores"/>
      <sheetName val="Hoja1"/>
      <sheetName val="Ind actual vs exp piloto "/>
      <sheetName val="Hoja2"/>
      <sheetName val="CARACTERÍSTICAs"/>
    </sheetNames>
    <sheetDataSet>
      <sheetData sheetId="0" refreshError="1"/>
      <sheetData sheetId="1" refreshError="1">
        <row r="2">
          <cell r="B2">
            <v>1</v>
          </cell>
          <cell r="C2" t="str">
            <v>Cumplimiento de los objetivos del programa y su coherencia con la misión y visión de la Universidad.</v>
          </cell>
        </row>
        <row r="3">
          <cell r="B3">
            <v>2</v>
          </cell>
          <cell r="C3" t="str">
            <v>Perfil al momento de su ingreso.</v>
          </cell>
        </row>
        <row r="4">
          <cell r="B4">
            <v>3</v>
          </cell>
        </row>
        <row r="5">
          <cell r="B5">
            <v>4</v>
          </cell>
        </row>
        <row r="6">
          <cell r="B6">
            <v>5</v>
          </cell>
          <cell r="C6" t="str">
            <v>Perfil de los profesores.</v>
          </cell>
        </row>
        <row r="7">
          <cell r="B7">
            <v>6</v>
          </cell>
          <cell r="C7" t="str">
            <v>Desempeño de los profesores en el programa.</v>
          </cell>
        </row>
        <row r="9">
          <cell r="B9">
            <v>8</v>
          </cell>
          <cell r="C9" t="str">
            <v>Formación académica y acompañamiento estudiantil.</v>
          </cell>
        </row>
        <row r="10">
          <cell r="B10">
            <v>9</v>
          </cell>
          <cell r="C10" t="str">
            <v>Procesos pedagógicos.</v>
          </cell>
        </row>
        <row r="11">
          <cell r="B11">
            <v>10</v>
          </cell>
          <cell r="C11" t="str">
            <v>Flexibilidad del currículo.</v>
          </cell>
        </row>
        <row r="12">
          <cell r="B12">
            <v>11</v>
          </cell>
          <cell r="C12" t="str">
            <v>Evaluación y mejoramiento permanente del programa.</v>
          </cell>
        </row>
        <row r="13">
          <cell r="B13">
            <v>12</v>
          </cell>
          <cell r="C13" t="str">
            <v>Articulación de la investigación o la creación artística con el proyecto institucional y los objetivos del programa.</v>
          </cell>
        </row>
        <row r="14">
          <cell r="B14">
            <v>13</v>
          </cell>
          <cell r="C14" t="str">
            <v>Estructura investigativa (grupos, líneas de investigación y creación artística, proyectos, recursos que sustentan el programa).</v>
          </cell>
        </row>
        <row r="15">
          <cell r="B15">
            <v>14</v>
          </cell>
          <cell r="C15" t="str">
            <v>Producción científica y/o artística de los estudiantes y profesores del programa, y su impacto.</v>
          </cell>
        </row>
        <row r="16">
          <cell r="B16">
            <v>15</v>
          </cell>
          <cell r="C16" t="str">
            <v>Articulación de los objetivos del programa con otros programas.</v>
          </cell>
        </row>
        <row r="17">
          <cell r="B17">
            <v>16</v>
          </cell>
          <cell r="C17" t="str">
            <v>Relación del programa con el entorno.</v>
          </cell>
        </row>
        <row r="18">
          <cell r="B18">
            <v>17</v>
          </cell>
          <cell r="C18" t="str">
            <v>Relevancia e innovación de las líneas de investigación para el desarrollo del país o de la región y el avance en la disciplina.</v>
          </cell>
        </row>
        <row r="19">
          <cell r="B19">
            <v>18</v>
          </cell>
          <cell r="C19" t="str">
            <v>Movilidad de estudiantes y profesores del programa.</v>
          </cell>
        </row>
        <row r="20">
          <cell r="B20">
            <v>19</v>
          </cell>
          <cell r="C20" t="str">
            <v>Internacionalización del currículo.</v>
          </cell>
        </row>
        <row r="21">
          <cell r="B21">
            <v>20</v>
          </cell>
          <cell r="C21" t="str">
            <v>Intercambio de producción académica orginado en el programa.</v>
          </cell>
        </row>
        <row r="22">
          <cell r="B22">
            <v>21</v>
          </cell>
          <cell r="C22" t="str">
            <v>Apoyo institucional para el bienestar.</v>
          </cell>
        </row>
        <row r="23">
          <cell r="B23">
            <v>22</v>
          </cell>
          <cell r="C23" t="str">
            <v>Divulgación de los servicios de bienestar a estudiantes y profesores del programa.</v>
          </cell>
        </row>
        <row r="24">
          <cell r="B24">
            <v>23</v>
          </cell>
          <cell r="C24" t="str">
            <v>Aportes del egresado a su entorno.</v>
          </cell>
        </row>
        <row r="25">
          <cell r="B25">
            <v>24</v>
          </cell>
          <cell r="C25" t="str">
            <v>Seguimiento al desempeño.</v>
          </cell>
        </row>
        <row r="26">
          <cell r="B26">
            <v>25</v>
          </cell>
          <cell r="C26" t="str">
            <v>Infraestructura física.</v>
          </cell>
        </row>
        <row r="27">
          <cell r="B27">
            <v>26</v>
          </cell>
          <cell r="C27" t="str">
            <v>Recursos bibliográficos, informáticos y de comunicación.</v>
          </cell>
        </row>
        <row r="28">
          <cell r="B28">
            <v>27</v>
          </cell>
          <cell r="C28" t="str">
            <v>Fuentes de financiación y presupuesto.</v>
          </cell>
        </row>
        <row r="29">
          <cell r="B29">
            <v>28</v>
          </cell>
          <cell r="C29" t="str">
            <v>Gestión del programa.</v>
          </cell>
        </row>
      </sheetData>
      <sheetData sheetId="2" refreshError="1">
        <row r="2">
          <cell r="C2" t="str">
            <v>¿Qué aspectos favorecen o afectan el cumplimiento de  los objetivos de formación del  programa y su coherencia con el Proyecto Educativo Institucional?</v>
          </cell>
        </row>
        <row r="11">
          <cell r="C11" t="str">
            <v>¿Qué aspectos facilitan la gestión y ejecución eficiente de los recursos del  programa para apoyar adecuadamente las actividades de docencia, investigación y extensión?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303"/>
  <sheetViews>
    <sheetView tabSelected="1" zoomScaleNormal="100" workbookViewId="0">
      <pane ySplit="5" topLeftCell="A6" activePane="bottomLeft" state="frozen"/>
      <selection activeCell="E33" sqref="E33"/>
      <selection pane="bottomLeft" activeCell="Q11" sqref="Q11"/>
    </sheetView>
  </sheetViews>
  <sheetFormatPr baseColWidth="10" defaultColWidth="12" defaultRowHeight="13.5" customHeight="1" x14ac:dyDescent="0.2"/>
  <cols>
    <col min="1" max="1" width="32.7109375" style="11" customWidth="1"/>
    <col min="2" max="2" width="7.140625" style="12" customWidth="1"/>
    <col min="3" max="3" width="24.5703125" style="3" customWidth="1"/>
    <col min="4" max="4" width="6.140625" style="4" customWidth="1"/>
    <col min="5" max="5" width="15.140625" style="4" customWidth="1"/>
    <col min="6" max="6" width="53.85546875" style="5" customWidth="1"/>
    <col min="7" max="7" width="14.140625" style="89" customWidth="1"/>
    <col min="8" max="8" width="19.85546875" style="6" customWidth="1"/>
    <col min="9" max="9" width="14.140625" style="6" customWidth="1"/>
    <col min="10" max="10" width="14.140625" style="6" hidden="1" customWidth="1"/>
    <col min="11" max="11" width="14.140625" style="6" customWidth="1"/>
    <col min="12" max="12" width="14.140625" style="6" hidden="1" customWidth="1"/>
    <col min="13" max="13" width="13.42578125" style="89" customWidth="1"/>
    <col min="14" max="14" width="12" style="64"/>
    <col min="15" max="16384" width="12" style="23"/>
  </cols>
  <sheetData>
    <row r="1" spans="1:14" ht="12.75" customHeight="1" x14ac:dyDescent="0.2">
      <c r="A1" s="1" t="s">
        <v>0</v>
      </c>
      <c r="B1" s="2">
        <v>34</v>
      </c>
      <c r="C1" s="86"/>
      <c r="D1" s="87"/>
      <c r="E1" s="87"/>
    </row>
    <row r="2" spans="1:14" ht="11.25" customHeight="1" x14ac:dyDescent="0.2">
      <c r="A2" s="7" t="s">
        <v>1</v>
      </c>
      <c r="B2" s="8">
        <v>73</v>
      </c>
      <c r="C2" s="86"/>
      <c r="D2" s="87"/>
      <c r="E2" s="87"/>
    </row>
    <row r="3" spans="1:14" ht="12.75" customHeight="1" thickBot="1" x14ac:dyDescent="0.25">
      <c r="A3" s="9" t="s">
        <v>2</v>
      </c>
      <c r="B3" s="10">
        <v>23</v>
      </c>
      <c r="C3" s="86"/>
      <c r="D3" s="87"/>
      <c r="E3" s="87"/>
    </row>
    <row r="4" spans="1:14" ht="12.75" customHeight="1" x14ac:dyDescent="0.2">
      <c r="C4" s="86"/>
      <c r="D4" s="88"/>
      <c r="E4" s="88"/>
      <c r="F4" s="11"/>
    </row>
    <row r="5" spans="1:14" ht="12.75" customHeight="1" thickBot="1" x14ac:dyDescent="0.25"/>
    <row r="6" spans="1:14" ht="20.25" customHeight="1" thickBot="1" x14ac:dyDescent="0.25">
      <c r="A6" s="24" t="s">
        <v>3</v>
      </c>
      <c r="B6" s="25"/>
      <c r="C6" s="25"/>
      <c r="D6" s="25"/>
      <c r="E6" s="25"/>
      <c r="F6" s="25"/>
      <c r="G6" s="90"/>
      <c r="H6" s="25"/>
      <c r="I6" s="25"/>
      <c r="J6" s="25"/>
      <c r="K6" s="25"/>
      <c r="L6" s="25"/>
      <c r="M6" s="90"/>
    </row>
    <row r="7" spans="1:14" ht="14.25" thickTop="1" thickBot="1" x14ac:dyDescent="0.25">
      <c r="A7" s="26" t="s">
        <v>4</v>
      </c>
      <c r="B7" s="26" t="s">
        <v>5</v>
      </c>
      <c r="C7" s="26" t="s">
        <v>6</v>
      </c>
      <c r="D7" s="26" t="s">
        <v>7</v>
      </c>
      <c r="E7" s="26" t="s">
        <v>114</v>
      </c>
      <c r="F7" s="26" t="s">
        <v>8</v>
      </c>
      <c r="G7" s="91" t="s">
        <v>9</v>
      </c>
      <c r="H7" s="55" t="s">
        <v>119</v>
      </c>
      <c r="I7" s="55" t="s">
        <v>115</v>
      </c>
      <c r="J7" s="55"/>
      <c r="K7" s="26" t="s">
        <v>116</v>
      </c>
      <c r="L7" s="26"/>
      <c r="M7" s="91" t="s">
        <v>10</v>
      </c>
    </row>
    <row r="8" spans="1:14" ht="48.75" thickBot="1" x14ac:dyDescent="0.25">
      <c r="A8" s="138" t="s">
        <v>91</v>
      </c>
      <c r="B8" s="127">
        <f>[1]caracteristicas!B2</f>
        <v>1</v>
      </c>
      <c r="C8" s="125" t="str">
        <f>[1]caracteristicas!C2</f>
        <v>Cumplimiento de los objetivos del programa y su coherencia con la misión y visión de la Universidad.</v>
      </c>
      <c r="D8" s="13">
        <v>1</v>
      </c>
      <c r="E8" s="42" t="s">
        <v>111</v>
      </c>
      <c r="F8" s="14" t="s">
        <v>129</v>
      </c>
      <c r="G8" s="92" t="s">
        <v>132</v>
      </c>
      <c r="H8" s="56">
        <v>50</v>
      </c>
      <c r="I8" s="56">
        <v>5</v>
      </c>
      <c r="J8" s="56"/>
      <c r="K8" s="110">
        <f>((((H8/100)*I8*$D$12)/5)/$D$15)*100</f>
        <v>50</v>
      </c>
      <c r="L8" s="58"/>
      <c r="M8" s="100"/>
    </row>
    <row r="9" spans="1:14" s="46" customFormat="1" ht="43.5" customHeight="1" thickBot="1" x14ac:dyDescent="0.25">
      <c r="A9" s="138"/>
      <c r="B9" s="127"/>
      <c r="C9" s="125"/>
      <c r="D9" s="40">
        <v>2</v>
      </c>
      <c r="E9" s="42" t="s">
        <v>111</v>
      </c>
      <c r="F9" s="14" t="s">
        <v>130</v>
      </c>
      <c r="G9" s="92"/>
      <c r="H9" s="56">
        <v>50</v>
      </c>
      <c r="I9" s="56"/>
      <c r="J9" s="56"/>
      <c r="K9" s="110">
        <f>((((H9/100)*I9*$D$12)/5)/$D$15)*100</f>
        <v>0</v>
      </c>
      <c r="L9" s="58"/>
      <c r="M9" s="100"/>
      <c r="N9" s="65"/>
    </row>
    <row r="10" spans="1:14" s="46" customFormat="1" ht="12.75" customHeight="1" thickBot="1" x14ac:dyDescent="0.25">
      <c r="A10" s="138"/>
      <c r="B10" s="127"/>
      <c r="C10" s="125"/>
      <c r="D10" s="40"/>
      <c r="E10" s="42"/>
      <c r="F10" s="124" t="s">
        <v>117</v>
      </c>
      <c r="G10" s="92"/>
      <c r="H10" s="70">
        <f>SUM(H8:H9)</f>
        <v>100</v>
      </c>
      <c r="I10" s="70">
        <f>(H8/100*I8)+(H9/100*I9)</f>
        <v>2.5</v>
      </c>
      <c r="J10" s="70">
        <v>0.7</v>
      </c>
      <c r="K10" s="111">
        <f>SUM(K8:K9)</f>
        <v>50</v>
      </c>
      <c r="L10" s="72"/>
      <c r="M10" s="100"/>
      <c r="N10" s="65"/>
    </row>
    <row r="11" spans="1:14" ht="47.25" customHeight="1" thickBot="1" x14ac:dyDescent="0.25">
      <c r="A11" s="138"/>
      <c r="B11" s="127"/>
      <c r="C11" s="125"/>
      <c r="D11" s="13">
        <v>3</v>
      </c>
      <c r="E11" s="42" t="s">
        <v>112</v>
      </c>
      <c r="F11" s="16" t="s">
        <v>11</v>
      </c>
      <c r="G11" s="93" t="s">
        <v>12</v>
      </c>
      <c r="H11" s="56">
        <v>100</v>
      </c>
      <c r="I11" s="56"/>
      <c r="J11" s="56"/>
      <c r="K11" s="110">
        <f>((((H11/100)*I11*$D$12)/5)/$D$15)*100</f>
        <v>0</v>
      </c>
      <c r="L11" s="58"/>
      <c r="M11" s="101" t="s">
        <v>13</v>
      </c>
    </row>
    <row r="12" spans="1:14" ht="12.75" customHeight="1" x14ac:dyDescent="0.2">
      <c r="A12" s="138"/>
      <c r="B12" s="131" t="s">
        <v>120</v>
      </c>
      <c r="C12" s="131"/>
      <c r="D12" s="117">
        <v>8</v>
      </c>
      <c r="E12" s="40"/>
      <c r="F12" s="63" t="s">
        <v>118</v>
      </c>
      <c r="G12" s="92"/>
      <c r="H12" s="70">
        <f>SUM(H11)</f>
        <v>100</v>
      </c>
      <c r="I12" s="70">
        <f>SUM(I11)</f>
        <v>0</v>
      </c>
      <c r="J12" s="70">
        <v>0.3</v>
      </c>
      <c r="K12" s="111">
        <f>SUM(K11)</f>
        <v>0</v>
      </c>
      <c r="L12" s="72"/>
      <c r="M12" s="100"/>
    </row>
    <row r="13" spans="1:14" s="46" customFormat="1" ht="18.75" customHeight="1" x14ac:dyDescent="0.2">
      <c r="A13" s="59"/>
      <c r="B13" s="60"/>
      <c r="C13" s="60"/>
      <c r="D13" s="61"/>
      <c r="E13" s="61"/>
      <c r="F13" s="62" t="s">
        <v>127</v>
      </c>
      <c r="G13" s="94"/>
      <c r="H13" s="70">
        <f>(H12*$J$12)+(H10*$J$10)</f>
        <v>100</v>
      </c>
      <c r="I13" s="70">
        <f>(I12*$J$12)+(I10*$J$10)</f>
        <v>1.75</v>
      </c>
      <c r="J13" s="70"/>
      <c r="K13" s="111">
        <f>(K12*$J$12)+(K10*$J$10)</f>
        <v>35</v>
      </c>
      <c r="L13" s="71"/>
      <c r="M13" s="102"/>
      <c r="N13" s="65"/>
    </row>
    <row r="14" spans="1:14" s="46" customFormat="1" ht="18.75" customHeight="1" x14ac:dyDescent="0.2">
      <c r="A14" s="59"/>
      <c r="B14" s="60"/>
      <c r="C14" s="60"/>
      <c r="D14" s="61"/>
      <c r="E14" s="61"/>
      <c r="F14" s="62" t="s">
        <v>121</v>
      </c>
      <c r="G14" s="94"/>
      <c r="H14" s="71"/>
      <c r="I14" s="71">
        <f>(I13*D12)/5</f>
        <v>2.8</v>
      </c>
      <c r="J14" s="71"/>
      <c r="K14" s="112"/>
      <c r="L14" s="71"/>
      <c r="M14" s="102"/>
      <c r="N14" s="65"/>
    </row>
    <row r="15" spans="1:14" ht="12.75" customHeight="1" x14ac:dyDescent="0.2">
      <c r="A15" s="131" t="s">
        <v>14</v>
      </c>
      <c r="B15" s="131"/>
      <c r="C15" s="131"/>
      <c r="D15" s="117" t="str">
        <f>+IF(D12=8,"8","Error")</f>
        <v>8</v>
      </c>
      <c r="E15" s="29"/>
      <c r="F15" s="131" t="s">
        <v>122</v>
      </c>
      <c r="G15" s="131"/>
      <c r="H15" s="52"/>
      <c r="I15" s="69">
        <f>SUM(I14)</f>
        <v>2.8</v>
      </c>
      <c r="J15" s="52"/>
      <c r="K15" s="113">
        <f>SUM(K13)</f>
        <v>35</v>
      </c>
      <c r="L15" s="69"/>
      <c r="M15" s="103"/>
    </row>
    <row r="16" spans="1:14" ht="20.25" customHeight="1" thickBot="1" x14ac:dyDescent="0.25">
      <c r="A16" s="129" t="s">
        <v>15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</row>
    <row r="17" spans="1:14" ht="12.75" customHeight="1" thickTop="1" thickBot="1" x14ac:dyDescent="0.25">
      <c r="A17" s="30" t="s">
        <v>4</v>
      </c>
      <c r="B17" s="31" t="s">
        <v>5</v>
      </c>
      <c r="C17" s="31" t="s">
        <v>6</v>
      </c>
      <c r="D17" s="32" t="s">
        <v>7</v>
      </c>
      <c r="E17" s="32"/>
      <c r="F17" s="33" t="s">
        <v>8</v>
      </c>
      <c r="G17" s="95" t="s">
        <v>9</v>
      </c>
      <c r="H17" s="54"/>
      <c r="I17" s="54"/>
      <c r="J17" s="54"/>
      <c r="K17" s="34"/>
      <c r="L17" s="34"/>
      <c r="M17" s="91" t="s">
        <v>10</v>
      </c>
    </row>
    <row r="18" spans="1:14" s="46" customFormat="1" ht="36.75" customHeight="1" thickBot="1" x14ac:dyDescent="0.25">
      <c r="A18" s="138" t="s">
        <v>92</v>
      </c>
      <c r="B18" s="127">
        <f>[1]caracteristicas!B3</f>
        <v>2</v>
      </c>
      <c r="C18" s="125" t="str">
        <f>[1]caracteristicas!C3</f>
        <v>Perfil al momento de su ingreso.</v>
      </c>
      <c r="D18" s="40">
        <v>4</v>
      </c>
      <c r="E18" s="42" t="s">
        <v>111</v>
      </c>
      <c r="F18" s="15" t="s">
        <v>131</v>
      </c>
      <c r="G18" s="92" t="s">
        <v>133</v>
      </c>
      <c r="H18" s="56">
        <v>70</v>
      </c>
      <c r="I18" s="56">
        <v>5</v>
      </c>
      <c r="J18" s="58"/>
      <c r="K18" s="110">
        <f>((((H18/100)*I18*$D$30)/5)/$D$63)*100</f>
        <v>21.000000000000004</v>
      </c>
      <c r="L18" s="58"/>
      <c r="M18" s="100"/>
      <c r="N18" s="65"/>
    </row>
    <row r="19" spans="1:14" ht="45.4" customHeight="1" thickBot="1" x14ac:dyDescent="0.25">
      <c r="A19" s="138"/>
      <c r="B19" s="127"/>
      <c r="C19" s="125"/>
      <c r="D19" s="13">
        <v>5</v>
      </c>
      <c r="E19" s="42" t="s">
        <v>111</v>
      </c>
      <c r="F19" s="15" t="s">
        <v>135</v>
      </c>
      <c r="G19" s="92" t="s">
        <v>134</v>
      </c>
      <c r="H19" s="56">
        <v>30</v>
      </c>
      <c r="I19" s="56"/>
      <c r="J19" s="58"/>
      <c r="K19" s="110">
        <f>((((H19/100)*I19*$D$30)/5)/$D$63)*100</f>
        <v>0</v>
      </c>
      <c r="L19" s="58"/>
      <c r="M19" s="100"/>
    </row>
    <row r="20" spans="1:14" s="46" customFormat="1" ht="12.75" customHeight="1" thickBot="1" x14ac:dyDescent="0.25">
      <c r="A20" s="138"/>
      <c r="B20" s="127"/>
      <c r="C20" s="125"/>
      <c r="D20" s="40"/>
      <c r="E20" s="42"/>
      <c r="F20" s="124" t="s">
        <v>117</v>
      </c>
      <c r="G20" s="96"/>
      <c r="H20" s="70">
        <f>SUM(H18:H19)</f>
        <v>100</v>
      </c>
      <c r="I20" s="70">
        <f>(H18/100*I18)+(H19/100*I19)</f>
        <v>3.5</v>
      </c>
      <c r="J20" s="70">
        <v>0.5</v>
      </c>
      <c r="K20" s="111">
        <f>SUM(K18:K19)</f>
        <v>21.000000000000004</v>
      </c>
      <c r="L20" s="72"/>
      <c r="M20" s="100"/>
      <c r="N20" s="65"/>
    </row>
    <row r="21" spans="1:14" ht="39.950000000000003" customHeight="1" thickBot="1" x14ac:dyDescent="0.25">
      <c r="A21" s="138"/>
      <c r="B21" s="127"/>
      <c r="C21" s="125"/>
      <c r="D21" s="13">
        <v>6</v>
      </c>
      <c r="E21" s="42" t="s">
        <v>113</v>
      </c>
      <c r="F21" s="17" t="s">
        <v>16</v>
      </c>
      <c r="G21" s="93" t="s">
        <v>17</v>
      </c>
      <c r="H21" s="140"/>
      <c r="I21" s="56"/>
      <c r="J21" s="58"/>
      <c r="K21" s="110">
        <f>((((H21/100)*I21*$D$30)/5)/$D$63)*100</f>
        <v>0</v>
      </c>
      <c r="L21" s="58">
        <f t="shared" ref="L21:L29" si="0">(H21/100*I21)</f>
        <v>0</v>
      </c>
      <c r="M21" s="101" t="s">
        <v>18</v>
      </c>
    </row>
    <row r="22" spans="1:14" ht="39.950000000000003" customHeight="1" thickBot="1" x14ac:dyDescent="0.25">
      <c r="A22" s="138"/>
      <c r="B22" s="127"/>
      <c r="C22" s="125"/>
      <c r="D22" s="13">
        <v>7</v>
      </c>
      <c r="E22" s="42" t="s">
        <v>113</v>
      </c>
      <c r="F22" s="17" t="s">
        <v>19</v>
      </c>
      <c r="G22" s="93" t="s">
        <v>20</v>
      </c>
      <c r="H22" s="140"/>
      <c r="I22" s="56"/>
      <c r="J22" s="58"/>
      <c r="K22" s="110">
        <f>((((H22/100)*I22*$D$30)/5)/$D$63)*100</f>
        <v>0</v>
      </c>
      <c r="L22" s="58">
        <f t="shared" si="0"/>
        <v>0</v>
      </c>
      <c r="M22" s="101" t="s">
        <v>18</v>
      </c>
    </row>
    <row r="23" spans="1:14" ht="39.950000000000003" customHeight="1" thickBot="1" x14ac:dyDescent="0.25">
      <c r="A23" s="138"/>
      <c r="B23" s="127"/>
      <c r="C23" s="125"/>
      <c r="D23" s="13">
        <v>10</v>
      </c>
      <c r="E23" s="42" t="s">
        <v>113</v>
      </c>
      <c r="F23" s="17" t="s">
        <v>22</v>
      </c>
      <c r="G23" s="93" t="s">
        <v>17</v>
      </c>
      <c r="H23" s="140"/>
      <c r="I23" s="56"/>
      <c r="J23" s="58"/>
      <c r="K23" s="110">
        <f>((((H23/100)*I23*$D$30)/5)/$D$63)*100</f>
        <v>0</v>
      </c>
      <c r="L23" s="58">
        <f t="shared" si="0"/>
        <v>0</v>
      </c>
      <c r="M23" s="101" t="s">
        <v>18</v>
      </c>
    </row>
    <row r="24" spans="1:14" s="46" customFormat="1" ht="39.950000000000003" customHeight="1" thickBot="1" x14ac:dyDescent="0.25">
      <c r="A24" s="138"/>
      <c r="B24" s="127"/>
      <c r="C24" s="125"/>
      <c r="D24" s="40">
        <v>11</v>
      </c>
      <c r="E24" s="42" t="s">
        <v>113</v>
      </c>
      <c r="F24" s="17" t="s">
        <v>137</v>
      </c>
      <c r="G24" s="92" t="s">
        <v>136</v>
      </c>
      <c r="H24" s="140"/>
      <c r="I24" s="56"/>
      <c r="J24" s="58"/>
      <c r="K24" s="110">
        <f>((((H24/100)*I24*$D$30)/5)/$D$63)*100</f>
        <v>0</v>
      </c>
      <c r="L24" s="58">
        <f t="shared" si="0"/>
        <v>0</v>
      </c>
      <c r="M24" s="100" t="s">
        <v>18</v>
      </c>
      <c r="N24" s="65"/>
    </row>
    <row r="25" spans="1:14" s="46" customFormat="1" ht="24.75" thickBot="1" x14ac:dyDescent="0.25">
      <c r="A25" s="138"/>
      <c r="B25" s="127"/>
      <c r="C25" s="125"/>
      <c r="D25" s="119" t="s">
        <v>25</v>
      </c>
      <c r="E25" s="120" t="s">
        <v>113</v>
      </c>
      <c r="F25" s="17" t="s">
        <v>240</v>
      </c>
      <c r="G25" s="93" t="s">
        <v>26</v>
      </c>
      <c r="H25" s="140"/>
      <c r="I25" s="56"/>
      <c r="J25" s="58"/>
      <c r="K25" s="110">
        <f>((((H25/100)*I25*$D$30)/5)/$D$63)*100</f>
        <v>0</v>
      </c>
      <c r="L25" s="58">
        <f t="shared" si="0"/>
        <v>0</v>
      </c>
      <c r="M25" s="100" t="s">
        <v>18</v>
      </c>
      <c r="N25" s="65"/>
    </row>
    <row r="26" spans="1:14" s="46" customFormat="1" ht="39.950000000000003" customHeight="1" thickBot="1" x14ac:dyDescent="0.25">
      <c r="A26" s="138"/>
      <c r="B26" s="127"/>
      <c r="C26" s="125"/>
      <c r="D26" s="40">
        <v>15</v>
      </c>
      <c r="E26" s="123" t="s">
        <v>113</v>
      </c>
      <c r="F26" s="17" t="s">
        <v>93</v>
      </c>
      <c r="G26" s="92" t="s">
        <v>27</v>
      </c>
      <c r="H26" s="140"/>
      <c r="I26" s="56"/>
      <c r="J26" s="58"/>
      <c r="K26" s="110">
        <f>((((H26/100)*I26*$D$30)/5)/$D$63)*100</f>
        <v>0</v>
      </c>
      <c r="L26" s="58">
        <f t="shared" si="0"/>
        <v>0</v>
      </c>
      <c r="M26" s="100" t="s">
        <v>18</v>
      </c>
      <c r="N26" s="65"/>
    </row>
    <row r="27" spans="1:14" s="46" customFormat="1" ht="39.950000000000003" customHeight="1" thickBot="1" x14ac:dyDescent="0.25">
      <c r="A27" s="138"/>
      <c r="B27" s="127"/>
      <c r="C27" s="125"/>
      <c r="D27" s="40">
        <v>16</v>
      </c>
      <c r="E27" s="123" t="s">
        <v>113</v>
      </c>
      <c r="F27" s="17" t="s">
        <v>94</v>
      </c>
      <c r="G27" s="92" t="s">
        <v>21</v>
      </c>
      <c r="H27" s="140"/>
      <c r="I27" s="56"/>
      <c r="J27" s="58"/>
      <c r="K27" s="110">
        <f>((((H27/100)*I27*$D$30)/5)/$D$63)*100</f>
        <v>0</v>
      </c>
      <c r="L27" s="58">
        <f t="shared" si="0"/>
        <v>0</v>
      </c>
      <c r="M27" s="100" t="s">
        <v>18</v>
      </c>
      <c r="N27" s="65"/>
    </row>
    <row r="28" spans="1:14" s="46" customFormat="1" ht="39.950000000000003" customHeight="1" thickBot="1" x14ac:dyDescent="0.25">
      <c r="A28" s="138"/>
      <c r="B28" s="127"/>
      <c r="C28" s="125"/>
      <c r="D28" s="47" t="s">
        <v>95</v>
      </c>
      <c r="E28" s="41" t="s">
        <v>113</v>
      </c>
      <c r="F28" s="17" t="s">
        <v>241</v>
      </c>
      <c r="G28" s="92" t="s">
        <v>21</v>
      </c>
      <c r="H28" s="140"/>
      <c r="I28" s="56"/>
      <c r="J28" s="58"/>
      <c r="K28" s="110"/>
      <c r="L28" s="58"/>
      <c r="M28" s="100"/>
      <c r="N28" s="65"/>
    </row>
    <row r="29" spans="1:14" s="46" customFormat="1" ht="35.25" customHeight="1" thickBot="1" x14ac:dyDescent="0.25">
      <c r="A29" s="138"/>
      <c r="B29" s="127"/>
      <c r="C29" s="125"/>
      <c r="D29" s="47" t="s">
        <v>96</v>
      </c>
      <c r="E29" s="41" t="s">
        <v>113</v>
      </c>
      <c r="F29" s="17" t="s">
        <v>242</v>
      </c>
      <c r="G29" s="92" t="s">
        <v>23</v>
      </c>
      <c r="H29" s="140"/>
      <c r="I29" s="56"/>
      <c r="J29" s="58"/>
      <c r="K29" s="110">
        <f>((((H29/100)*I29*$D$30)/5)/$D$63)*100</f>
        <v>0</v>
      </c>
      <c r="L29" s="58">
        <f t="shared" si="0"/>
        <v>0</v>
      </c>
      <c r="M29" s="100" t="s">
        <v>18</v>
      </c>
      <c r="N29" s="65"/>
    </row>
    <row r="30" spans="1:14" ht="12.75" customHeight="1" thickBot="1" x14ac:dyDescent="0.25">
      <c r="A30" s="138"/>
      <c r="B30" s="131" t="s">
        <v>120</v>
      </c>
      <c r="C30" s="131"/>
      <c r="D30" s="117">
        <v>3</v>
      </c>
      <c r="E30" s="40"/>
      <c r="F30" s="63" t="s">
        <v>123</v>
      </c>
      <c r="G30" s="92"/>
      <c r="H30" s="70">
        <f>SUM(H21:H29)</f>
        <v>0</v>
      </c>
      <c r="I30" s="70">
        <f>SUM(L21:L29)</f>
        <v>0</v>
      </c>
      <c r="J30" s="70">
        <v>0.5</v>
      </c>
      <c r="K30" s="111">
        <f>SUM(K21:K29)</f>
        <v>0</v>
      </c>
      <c r="L30" s="58"/>
      <c r="M30" s="100"/>
    </row>
    <row r="31" spans="1:14" s="46" customFormat="1" ht="18.75" customHeight="1" thickBot="1" x14ac:dyDescent="0.25">
      <c r="A31" s="138"/>
      <c r="B31" s="60"/>
      <c r="C31" s="60"/>
      <c r="D31" s="61"/>
      <c r="E31" s="61"/>
      <c r="F31" s="62" t="s">
        <v>127</v>
      </c>
      <c r="G31" s="94"/>
      <c r="H31" s="70">
        <f>(H30*$J$12)+(H20*$J$10)</f>
        <v>70</v>
      </c>
      <c r="I31" s="70">
        <f>(I30*$J$30)+(I20*$J20)</f>
        <v>1.75</v>
      </c>
      <c r="J31" s="70"/>
      <c r="K31" s="111">
        <f>(K30*$J$30)+(K20*$J20)</f>
        <v>10.500000000000002</v>
      </c>
      <c r="L31" s="67"/>
      <c r="M31" s="102"/>
      <c r="N31" s="65"/>
    </row>
    <row r="32" spans="1:14" s="46" customFormat="1" ht="18.75" customHeight="1" thickBot="1" x14ac:dyDescent="0.25">
      <c r="A32" s="138"/>
      <c r="B32" s="60"/>
      <c r="C32" s="60"/>
      <c r="D32" s="61"/>
      <c r="E32" s="61"/>
      <c r="F32" s="62" t="s">
        <v>121</v>
      </c>
      <c r="G32" s="94"/>
      <c r="H32" s="71"/>
      <c r="I32" s="71">
        <f>(I31*D30)/5</f>
        <v>1.05</v>
      </c>
      <c r="J32" s="71"/>
      <c r="K32" s="112"/>
      <c r="L32" s="71"/>
      <c r="M32" s="102"/>
      <c r="N32" s="65"/>
    </row>
    <row r="33" spans="1:14" ht="12.75" customHeight="1" thickBot="1" x14ac:dyDescent="0.25">
      <c r="A33" s="138"/>
      <c r="B33" s="126"/>
      <c r="C33" s="126"/>
      <c r="D33" s="27"/>
      <c r="E33" s="49"/>
      <c r="F33" s="35"/>
      <c r="G33" s="97"/>
      <c r="H33" s="51"/>
      <c r="I33" s="51"/>
      <c r="J33" s="51"/>
      <c r="K33" s="114"/>
      <c r="L33" s="51"/>
      <c r="M33" s="104"/>
    </row>
    <row r="34" spans="1:14" ht="48.75" thickBot="1" x14ac:dyDescent="0.25">
      <c r="A34" s="138"/>
      <c r="B34" s="127">
        <f>[1]caracteristicas!B4</f>
        <v>3</v>
      </c>
      <c r="C34" s="125" t="s">
        <v>243</v>
      </c>
      <c r="D34" s="13">
        <v>17</v>
      </c>
      <c r="E34" s="42" t="s">
        <v>111</v>
      </c>
      <c r="F34" s="15" t="s">
        <v>140</v>
      </c>
      <c r="G34" s="92"/>
      <c r="H34" s="56">
        <v>50</v>
      </c>
      <c r="I34" s="56">
        <v>5</v>
      </c>
      <c r="J34" s="58"/>
      <c r="K34" s="110">
        <f>((((H34/100)*I34*$D$49)/5)/$D$63)*100</f>
        <v>15</v>
      </c>
      <c r="L34" s="58">
        <f t="shared" ref="L34:L35" si="1">(H34/100*I34)</f>
        <v>2.5</v>
      </c>
      <c r="M34" s="100"/>
    </row>
    <row r="35" spans="1:14" ht="39.950000000000003" customHeight="1" thickBot="1" x14ac:dyDescent="0.25">
      <c r="A35" s="138"/>
      <c r="B35" s="127"/>
      <c r="C35" s="125"/>
      <c r="D35" s="13">
        <v>18</v>
      </c>
      <c r="E35" s="42" t="s">
        <v>111</v>
      </c>
      <c r="F35" s="15" t="s">
        <v>141</v>
      </c>
      <c r="G35" s="92"/>
      <c r="H35" s="56">
        <v>50</v>
      </c>
      <c r="I35" s="56"/>
      <c r="J35" s="58"/>
      <c r="K35" s="110">
        <f>((((H35/100)*I35*$D$49)/5)/$D$63)*100</f>
        <v>0</v>
      </c>
      <c r="L35" s="58">
        <f t="shared" si="1"/>
        <v>0</v>
      </c>
      <c r="M35" s="100"/>
    </row>
    <row r="36" spans="1:14" s="46" customFormat="1" ht="12.75" customHeight="1" thickBot="1" x14ac:dyDescent="0.25">
      <c r="A36" s="138"/>
      <c r="B36" s="127"/>
      <c r="C36" s="125"/>
      <c r="D36" s="40"/>
      <c r="E36" s="42"/>
      <c r="F36" s="124" t="s">
        <v>117</v>
      </c>
      <c r="G36" s="96"/>
      <c r="H36" s="70">
        <f>SUM(H34:H35)</f>
        <v>100</v>
      </c>
      <c r="I36" s="70">
        <f>(H34/100*I34)+(H35/100*I35)</f>
        <v>2.5</v>
      </c>
      <c r="J36" s="70">
        <v>0.4</v>
      </c>
      <c r="K36" s="111">
        <f>SUM(K34:K35)</f>
        <v>15</v>
      </c>
      <c r="L36" s="72"/>
      <c r="M36" s="100"/>
      <c r="N36" s="65"/>
    </row>
    <row r="37" spans="1:14" s="46" customFormat="1" ht="39.950000000000003" customHeight="1" thickBot="1" x14ac:dyDescent="0.25">
      <c r="A37" s="138"/>
      <c r="B37" s="127"/>
      <c r="C37" s="125"/>
      <c r="D37" s="40">
        <v>13</v>
      </c>
      <c r="E37" s="42" t="s">
        <v>113</v>
      </c>
      <c r="F37" s="17" t="s">
        <v>142</v>
      </c>
      <c r="G37" s="92" t="s">
        <v>23</v>
      </c>
      <c r="H37" s="140"/>
      <c r="I37" s="56"/>
      <c r="J37" s="58"/>
      <c r="K37" s="110">
        <f t="shared" ref="K37:K45" si="2">((((H37/100)*I37*$D$49)/5)/$D$63)*100</f>
        <v>0</v>
      </c>
      <c r="L37" s="58">
        <f t="shared" ref="L37:L45" si="3">(H37/100*I37)</f>
        <v>0</v>
      </c>
      <c r="M37" s="100" t="s">
        <v>24</v>
      </c>
      <c r="N37" s="65"/>
    </row>
    <row r="38" spans="1:14" s="46" customFormat="1" ht="39.950000000000003" customHeight="1" thickBot="1" x14ac:dyDescent="0.25">
      <c r="A38" s="138"/>
      <c r="B38" s="127"/>
      <c r="C38" s="125"/>
      <c r="D38" s="40">
        <v>21</v>
      </c>
      <c r="E38" s="42" t="s">
        <v>113</v>
      </c>
      <c r="F38" s="17" t="s">
        <v>143</v>
      </c>
      <c r="G38" s="92" t="s">
        <v>144</v>
      </c>
      <c r="H38" s="140"/>
      <c r="I38" s="56"/>
      <c r="J38" s="58"/>
      <c r="K38" s="110">
        <f t="shared" si="2"/>
        <v>0</v>
      </c>
      <c r="L38" s="58">
        <f t="shared" si="3"/>
        <v>0</v>
      </c>
      <c r="M38" s="100" t="s">
        <v>145</v>
      </c>
      <c r="N38" s="65"/>
    </row>
    <row r="39" spans="1:14" ht="39.950000000000003" customHeight="1" thickBot="1" x14ac:dyDescent="0.25">
      <c r="A39" s="138"/>
      <c r="B39" s="127"/>
      <c r="C39" s="125"/>
      <c r="D39" s="13" t="s">
        <v>29</v>
      </c>
      <c r="E39" s="42" t="s">
        <v>113</v>
      </c>
      <c r="F39" s="17" t="s">
        <v>97</v>
      </c>
      <c r="G39" s="93" t="s">
        <v>23</v>
      </c>
      <c r="H39" s="140"/>
      <c r="I39" s="56"/>
      <c r="J39" s="58"/>
      <c r="K39" s="110">
        <f t="shared" si="2"/>
        <v>0</v>
      </c>
      <c r="L39" s="58">
        <f t="shared" si="3"/>
        <v>0</v>
      </c>
      <c r="M39" s="101" t="s">
        <v>24</v>
      </c>
    </row>
    <row r="40" spans="1:14" ht="39.950000000000003" customHeight="1" thickBot="1" x14ac:dyDescent="0.25">
      <c r="A40" s="138"/>
      <c r="B40" s="127"/>
      <c r="C40" s="125"/>
      <c r="D40" s="13">
        <v>24</v>
      </c>
      <c r="E40" s="42" t="s">
        <v>113</v>
      </c>
      <c r="F40" s="17" t="s">
        <v>146</v>
      </c>
      <c r="G40" s="93" t="s">
        <v>23</v>
      </c>
      <c r="H40" s="140"/>
      <c r="I40" s="56"/>
      <c r="J40" s="58"/>
      <c r="K40" s="110">
        <f t="shared" si="2"/>
        <v>0</v>
      </c>
      <c r="L40" s="58">
        <f t="shared" si="3"/>
        <v>0</v>
      </c>
      <c r="M40" s="101" t="s">
        <v>18</v>
      </c>
    </row>
    <row r="41" spans="1:14" ht="39.950000000000003" customHeight="1" thickBot="1" x14ac:dyDescent="0.25">
      <c r="A41" s="138"/>
      <c r="B41" s="127"/>
      <c r="C41" s="125"/>
      <c r="D41" s="13" t="s">
        <v>30</v>
      </c>
      <c r="E41" s="42" t="s">
        <v>113</v>
      </c>
      <c r="F41" s="17" t="s">
        <v>147</v>
      </c>
      <c r="G41" s="93" t="s">
        <v>23</v>
      </c>
      <c r="H41" s="140"/>
      <c r="I41" s="56"/>
      <c r="J41" s="58"/>
      <c r="K41" s="110">
        <f t="shared" si="2"/>
        <v>0</v>
      </c>
      <c r="L41" s="58">
        <f t="shared" si="3"/>
        <v>0</v>
      </c>
      <c r="M41" s="101" t="s">
        <v>18</v>
      </c>
    </row>
    <row r="42" spans="1:14" s="46" customFormat="1" ht="48.75" thickBot="1" x14ac:dyDescent="0.25">
      <c r="A42" s="138"/>
      <c r="B42" s="127"/>
      <c r="C42" s="125"/>
      <c r="D42" s="40">
        <v>26</v>
      </c>
      <c r="E42" s="42" t="s">
        <v>113</v>
      </c>
      <c r="F42" s="17" t="s">
        <v>148</v>
      </c>
      <c r="G42" s="92" t="s">
        <v>17</v>
      </c>
      <c r="H42" s="140"/>
      <c r="I42" s="56"/>
      <c r="J42" s="58"/>
      <c r="K42" s="110">
        <f t="shared" si="2"/>
        <v>0</v>
      </c>
      <c r="L42" s="58">
        <f t="shared" si="3"/>
        <v>0</v>
      </c>
      <c r="M42" s="100" t="s">
        <v>13</v>
      </c>
      <c r="N42" s="65"/>
    </row>
    <row r="43" spans="1:14" s="46" customFormat="1" ht="36" customHeight="1" thickBot="1" x14ac:dyDescent="0.25">
      <c r="A43" s="138"/>
      <c r="B43" s="127"/>
      <c r="C43" s="125"/>
      <c r="D43" s="40">
        <v>27</v>
      </c>
      <c r="E43" s="42" t="s">
        <v>113</v>
      </c>
      <c r="F43" s="17" t="s">
        <v>149</v>
      </c>
      <c r="G43" s="92" t="s">
        <v>17</v>
      </c>
      <c r="H43" s="140"/>
      <c r="I43" s="56"/>
      <c r="J43" s="58"/>
      <c r="K43" s="110">
        <f t="shared" si="2"/>
        <v>0</v>
      </c>
      <c r="L43" s="58">
        <f t="shared" si="3"/>
        <v>0</v>
      </c>
      <c r="M43" s="100" t="s">
        <v>13</v>
      </c>
      <c r="N43" s="65"/>
    </row>
    <row r="44" spans="1:14" s="46" customFormat="1" ht="36.75" thickBot="1" x14ac:dyDescent="0.25">
      <c r="A44" s="138"/>
      <c r="B44" s="127"/>
      <c r="C44" s="125"/>
      <c r="D44" s="40">
        <v>28</v>
      </c>
      <c r="E44" s="42" t="s">
        <v>113</v>
      </c>
      <c r="F44" s="17" t="s">
        <v>150</v>
      </c>
      <c r="G44" s="92" t="s">
        <v>17</v>
      </c>
      <c r="H44" s="140"/>
      <c r="I44" s="56"/>
      <c r="J44" s="58"/>
      <c r="K44" s="110">
        <f t="shared" si="2"/>
        <v>0</v>
      </c>
      <c r="L44" s="58">
        <f t="shared" si="3"/>
        <v>0</v>
      </c>
      <c r="M44" s="100" t="s">
        <v>13</v>
      </c>
      <c r="N44" s="65"/>
    </row>
    <row r="45" spans="1:14" ht="36" customHeight="1" thickBot="1" x14ac:dyDescent="0.25">
      <c r="A45" s="138"/>
      <c r="B45" s="127"/>
      <c r="C45" s="125"/>
      <c r="D45" s="38">
        <v>131</v>
      </c>
      <c r="E45" s="41" t="s">
        <v>113</v>
      </c>
      <c r="F45" s="39" t="s">
        <v>151</v>
      </c>
      <c r="G45" s="93" t="s">
        <v>23</v>
      </c>
      <c r="H45" s="140"/>
      <c r="I45" s="56"/>
      <c r="J45" s="58"/>
      <c r="K45" s="110">
        <f t="shared" si="2"/>
        <v>0</v>
      </c>
      <c r="L45" s="58">
        <f t="shared" si="3"/>
        <v>0</v>
      </c>
      <c r="M45" s="101" t="s">
        <v>24</v>
      </c>
    </row>
    <row r="46" spans="1:14" s="46" customFormat="1" ht="12.75" customHeight="1" thickBot="1" x14ac:dyDescent="0.25">
      <c r="A46" s="138"/>
      <c r="B46" s="127"/>
      <c r="C46" s="125"/>
      <c r="D46" s="40"/>
      <c r="E46" s="42"/>
      <c r="F46" s="124" t="s">
        <v>236</v>
      </c>
      <c r="G46" s="96"/>
      <c r="H46" s="70">
        <f>SUM(H37:H45)</f>
        <v>0</v>
      </c>
      <c r="I46" s="70">
        <f>SUM(L37:L45)</f>
        <v>0</v>
      </c>
      <c r="J46" s="70">
        <v>0.4</v>
      </c>
      <c r="K46" s="111">
        <f>SUM(K37:K45)</f>
        <v>0</v>
      </c>
      <c r="L46" s="72"/>
      <c r="M46" s="100"/>
      <c r="N46" s="65"/>
    </row>
    <row r="47" spans="1:14" ht="36" customHeight="1" thickBot="1" x14ac:dyDescent="0.25">
      <c r="A47" s="138"/>
      <c r="B47" s="127"/>
      <c r="C47" s="125"/>
      <c r="D47" s="43">
        <v>23</v>
      </c>
      <c r="E47" s="42" t="s">
        <v>112</v>
      </c>
      <c r="F47" s="16" t="s">
        <v>152</v>
      </c>
      <c r="G47" s="93" t="s">
        <v>12</v>
      </c>
      <c r="H47" s="56">
        <v>50</v>
      </c>
      <c r="I47" s="56"/>
      <c r="J47" s="58"/>
      <c r="K47" s="110">
        <f>((((H47/100)*I47*$D$49)/5)/$D$63)*100</f>
        <v>0</v>
      </c>
      <c r="L47" s="58">
        <f>(H47/100*I47)</f>
        <v>0</v>
      </c>
      <c r="M47" s="101" t="s">
        <v>154</v>
      </c>
    </row>
    <row r="48" spans="1:14" ht="36.75" thickBot="1" x14ac:dyDescent="0.25">
      <c r="A48" s="138"/>
      <c r="B48" s="127"/>
      <c r="C48" s="125"/>
      <c r="D48" s="13">
        <v>29</v>
      </c>
      <c r="E48" s="42" t="s">
        <v>112</v>
      </c>
      <c r="F48" s="16" t="s">
        <v>153</v>
      </c>
      <c r="G48" s="93" t="s">
        <v>12</v>
      </c>
      <c r="H48" s="56">
        <v>50</v>
      </c>
      <c r="I48" s="56"/>
      <c r="J48" s="58"/>
      <c r="K48" s="110">
        <f>((((H48/100)*I48*$D$49)/5)/$D$63)*100</f>
        <v>0</v>
      </c>
      <c r="L48" s="58">
        <f>(H48/100*I48)</f>
        <v>0</v>
      </c>
      <c r="M48" s="101" t="s">
        <v>13</v>
      </c>
    </row>
    <row r="49" spans="1:14" ht="12.75" customHeight="1" thickBot="1" x14ac:dyDescent="0.25">
      <c r="A49" s="138"/>
      <c r="B49" s="131" t="s">
        <v>120</v>
      </c>
      <c r="C49" s="131"/>
      <c r="D49" s="117">
        <v>3</v>
      </c>
      <c r="E49" s="40"/>
      <c r="F49" s="63" t="s">
        <v>237</v>
      </c>
      <c r="G49" s="92"/>
      <c r="H49" s="70">
        <f>SUM(H47:H48)</f>
        <v>100</v>
      </c>
      <c r="I49" s="70">
        <f>SUM(L47:L48)</f>
        <v>0</v>
      </c>
      <c r="J49" s="70">
        <v>0.2</v>
      </c>
      <c r="K49" s="111">
        <f>SUM(K47:K48)</f>
        <v>0</v>
      </c>
      <c r="L49" s="58"/>
      <c r="M49" s="100"/>
    </row>
    <row r="50" spans="1:14" s="46" customFormat="1" ht="18.75" customHeight="1" thickBot="1" x14ac:dyDescent="0.25">
      <c r="A50" s="138"/>
      <c r="B50" s="60"/>
      <c r="C50" s="60"/>
      <c r="D50" s="61"/>
      <c r="E50" s="61"/>
      <c r="F50" s="62" t="s">
        <v>127</v>
      </c>
      <c r="G50" s="94"/>
      <c r="H50" s="70">
        <f>(H49*$J$12)+(H36*$J$10)</f>
        <v>100</v>
      </c>
      <c r="I50" s="70">
        <f>(I49*$J$49)+(I36*$J36)+(I46*J46)</f>
        <v>1</v>
      </c>
      <c r="J50" s="70"/>
      <c r="K50" s="111">
        <f>(K49*$J$49)+(K36*$J36)+(K46*$J$46)</f>
        <v>6</v>
      </c>
      <c r="L50" s="67"/>
      <c r="M50" s="102"/>
      <c r="N50" s="65"/>
    </row>
    <row r="51" spans="1:14" s="46" customFormat="1" ht="18.75" customHeight="1" thickBot="1" x14ac:dyDescent="0.25">
      <c r="A51" s="138"/>
      <c r="B51" s="60"/>
      <c r="C51" s="60"/>
      <c r="D51" s="61"/>
      <c r="E51" s="61"/>
      <c r="F51" s="62" t="s">
        <v>121</v>
      </c>
      <c r="G51" s="94"/>
      <c r="H51" s="71"/>
      <c r="I51" s="71">
        <f>(I50*D49)/5</f>
        <v>0.6</v>
      </c>
      <c r="J51" s="71"/>
      <c r="K51" s="112"/>
      <c r="L51" s="71"/>
      <c r="M51" s="102"/>
      <c r="N51" s="65"/>
    </row>
    <row r="52" spans="1:14" ht="12.75" customHeight="1" thickBot="1" x14ac:dyDescent="0.25">
      <c r="A52" s="138"/>
      <c r="B52" s="126"/>
      <c r="C52" s="126"/>
      <c r="D52" s="27"/>
      <c r="E52" s="49"/>
      <c r="F52" s="35"/>
      <c r="G52" s="97"/>
      <c r="H52" s="51"/>
      <c r="I52" s="51"/>
      <c r="J52" s="51"/>
      <c r="K52" s="114"/>
      <c r="L52" s="51"/>
      <c r="M52" s="104"/>
    </row>
    <row r="53" spans="1:14" ht="38.25" customHeight="1" thickBot="1" x14ac:dyDescent="0.25">
      <c r="A53" s="138"/>
      <c r="B53" s="127">
        <f>[1]caracteristicas!B5</f>
        <v>4</v>
      </c>
      <c r="C53" s="139" t="s">
        <v>244</v>
      </c>
      <c r="D53" s="13">
        <v>30</v>
      </c>
      <c r="E53" s="44" t="s">
        <v>111</v>
      </c>
      <c r="F53" s="15" t="s">
        <v>98</v>
      </c>
      <c r="G53" s="92"/>
      <c r="H53" s="56">
        <v>100</v>
      </c>
      <c r="I53" s="56"/>
      <c r="J53" s="58"/>
      <c r="K53" s="110">
        <f>((((H53/100)*I53*$D$59)/5)/$D$63)*100</f>
        <v>0</v>
      </c>
      <c r="L53" s="58">
        <f>(H53/100*I53)</f>
        <v>0</v>
      </c>
      <c r="M53" s="100"/>
    </row>
    <row r="54" spans="1:14" s="46" customFormat="1" ht="12.75" customHeight="1" thickBot="1" x14ac:dyDescent="0.25">
      <c r="A54" s="138"/>
      <c r="B54" s="127"/>
      <c r="C54" s="139"/>
      <c r="D54" s="40"/>
      <c r="E54" s="45"/>
      <c r="F54" s="124" t="s">
        <v>117</v>
      </c>
      <c r="G54" s="96"/>
      <c r="H54" s="70">
        <f>SUM(H53:H53)</f>
        <v>100</v>
      </c>
      <c r="I54" s="70">
        <f>(H53/100*I53)</f>
        <v>0</v>
      </c>
      <c r="J54" s="70">
        <v>0.5</v>
      </c>
      <c r="K54" s="111">
        <f>SUM(K52:K53)</f>
        <v>0</v>
      </c>
      <c r="L54" s="72"/>
      <c r="M54" s="100"/>
      <c r="N54" s="65"/>
    </row>
    <row r="55" spans="1:14" s="46" customFormat="1" ht="38.25" customHeight="1" thickBot="1" x14ac:dyDescent="0.25">
      <c r="A55" s="138"/>
      <c r="B55" s="127"/>
      <c r="C55" s="139"/>
      <c r="D55" s="40">
        <v>19</v>
      </c>
      <c r="E55" s="44" t="s">
        <v>113</v>
      </c>
      <c r="F55" s="39" t="s">
        <v>245</v>
      </c>
      <c r="G55" s="92" t="s">
        <v>23</v>
      </c>
      <c r="H55" s="140"/>
      <c r="I55" s="56"/>
      <c r="J55" s="58"/>
      <c r="K55" s="110">
        <f>((((H55/100)*I55*$D$59)/5)/$D$63)*100</f>
        <v>0</v>
      </c>
      <c r="L55" s="58">
        <f>(H55/100*I55)</f>
        <v>0</v>
      </c>
      <c r="M55" s="100" t="s">
        <v>24</v>
      </c>
      <c r="N55" s="65"/>
    </row>
    <row r="56" spans="1:14" s="46" customFormat="1" ht="38.25" customHeight="1" thickBot="1" x14ac:dyDescent="0.25">
      <c r="A56" s="138"/>
      <c r="B56" s="127"/>
      <c r="C56" s="139"/>
      <c r="D56" s="40">
        <v>20</v>
      </c>
      <c r="E56" s="121" t="s">
        <v>113</v>
      </c>
      <c r="F56" s="39" t="s">
        <v>155</v>
      </c>
      <c r="G56" s="92" t="s">
        <v>23</v>
      </c>
      <c r="H56" s="140"/>
      <c r="I56" s="56"/>
      <c r="J56" s="58"/>
      <c r="K56" s="110">
        <f t="shared" ref="K56:K57" si="4">((((H56/100)*I56*$D$59)/5)/$D$63)*100</f>
        <v>0</v>
      </c>
      <c r="L56" s="58">
        <f t="shared" ref="L56:L57" si="5">(H56/100*I56)</f>
        <v>0</v>
      </c>
      <c r="M56" s="100" t="s">
        <v>24</v>
      </c>
      <c r="N56" s="65"/>
    </row>
    <row r="57" spans="1:14" s="46" customFormat="1" ht="38.25" customHeight="1" thickBot="1" x14ac:dyDescent="0.25">
      <c r="A57" s="138"/>
      <c r="B57" s="127"/>
      <c r="C57" s="139"/>
      <c r="D57" s="40">
        <v>31</v>
      </c>
      <c r="E57" s="121" t="s">
        <v>113</v>
      </c>
      <c r="F57" s="39" t="s">
        <v>156</v>
      </c>
      <c r="G57" s="92" t="s">
        <v>23</v>
      </c>
      <c r="H57" s="140"/>
      <c r="I57" s="56"/>
      <c r="J57" s="58"/>
      <c r="K57" s="110">
        <f t="shared" si="4"/>
        <v>0</v>
      </c>
      <c r="L57" s="58">
        <f t="shared" si="5"/>
        <v>0</v>
      </c>
      <c r="M57" s="100" t="s">
        <v>18</v>
      </c>
      <c r="N57" s="65"/>
    </row>
    <row r="58" spans="1:14" s="46" customFormat="1" ht="50.25" customHeight="1" thickBot="1" x14ac:dyDescent="0.25">
      <c r="A58" s="138"/>
      <c r="B58" s="127"/>
      <c r="C58" s="139"/>
      <c r="D58" s="40">
        <v>134</v>
      </c>
      <c r="E58" s="44" t="s">
        <v>113</v>
      </c>
      <c r="F58" s="39" t="s">
        <v>157</v>
      </c>
      <c r="G58" s="92" t="s">
        <v>158</v>
      </c>
      <c r="H58" s="140"/>
      <c r="I58" s="56"/>
      <c r="J58" s="58"/>
      <c r="K58" s="110">
        <f>((((H58/100)*I58*$D$59)/5)/$D$63)*100</f>
        <v>0</v>
      </c>
      <c r="L58" s="58">
        <f>(H58/100*I58)</f>
        <v>0</v>
      </c>
      <c r="M58" s="100" t="s">
        <v>18</v>
      </c>
      <c r="N58" s="65"/>
    </row>
    <row r="59" spans="1:14" ht="12.75" customHeight="1" thickBot="1" x14ac:dyDescent="0.25">
      <c r="A59" s="138"/>
      <c r="B59" s="131" t="s">
        <v>120</v>
      </c>
      <c r="C59" s="131"/>
      <c r="D59" s="117">
        <v>4</v>
      </c>
      <c r="E59" s="40"/>
      <c r="F59" s="124" t="s">
        <v>236</v>
      </c>
      <c r="G59" s="92"/>
      <c r="H59" s="70">
        <f>SUM(H55:H58)</f>
        <v>0</v>
      </c>
      <c r="I59" s="70">
        <f>SUM(L55:L58)</f>
        <v>0</v>
      </c>
      <c r="J59" s="70">
        <v>0.5</v>
      </c>
      <c r="K59" s="111">
        <f>SUM(K55:K58)</f>
        <v>0</v>
      </c>
      <c r="L59" s="58"/>
      <c r="M59" s="100"/>
    </row>
    <row r="60" spans="1:14" s="46" customFormat="1" ht="18.75" customHeight="1" thickBot="1" x14ac:dyDescent="0.25">
      <c r="A60" s="138"/>
      <c r="B60" s="60"/>
      <c r="C60" s="60"/>
      <c r="D60" s="61"/>
      <c r="E60" s="61"/>
      <c r="F60" s="62" t="s">
        <v>127</v>
      </c>
      <c r="G60" s="94"/>
      <c r="H60" s="70">
        <f>(H59*$J$59)+(H54*$J$54)</f>
        <v>50</v>
      </c>
      <c r="I60" s="70">
        <f t="shared" ref="I60:K60" si="6">(I59*$J$59)+(I54*$J$54)</f>
        <v>0</v>
      </c>
      <c r="J60" s="70">
        <f t="shared" si="6"/>
        <v>0.5</v>
      </c>
      <c r="K60" s="111">
        <f t="shared" si="6"/>
        <v>0</v>
      </c>
      <c r="L60" s="67"/>
      <c r="M60" s="102"/>
      <c r="N60" s="65"/>
    </row>
    <row r="61" spans="1:14" s="46" customFormat="1" ht="18.75" customHeight="1" thickBot="1" x14ac:dyDescent="0.25">
      <c r="A61" s="138"/>
      <c r="B61" s="60"/>
      <c r="C61" s="60"/>
      <c r="D61" s="61"/>
      <c r="E61" s="61"/>
      <c r="F61" s="62" t="s">
        <v>121</v>
      </c>
      <c r="G61" s="94"/>
      <c r="H61" s="71"/>
      <c r="I61" s="71">
        <f>(I60*D59)/5</f>
        <v>0</v>
      </c>
      <c r="J61" s="71"/>
      <c r="K61" s="112"/>
      <c r="L61" s="71"/>
      <c r="M61" s="102"/>
      <c r="N61" s="65"/>
    </row>
    <row r="62" spans="1:14" ht="12.75" customHeight="1" x14ac:dyDescent="0.2">
      <c r="A62" s="138"/>
      <c r="B62" s="126"/>
      <c r="C62" s="126"/>
      <c r="D62" s="27"/>
      <c r="E62" s="27"/>
      <c r="F62" s="28"/>
      <c r="G62" s="97"/>
      <c r="H62" s="51"/>
      <c r="I62" s="51"/>
      <c r="J62" s="51"/>
      <c r="K62" s="114"/>
      <c r="L62" s="51"/>
      <c r="M62" s="104"/>
    </row>
    <row r="63" spans="1:14" ht="12.75" customHeight="1" x14ac:dyDescent="0.2">
      <c r="A63" s="128" t="s">
        <v>31</v>
      </c>
      <c r="B63" s="128"/>
      <c r="C63" s="128"/>
      <c r="D63" s="118" t="str">
        <f>+IF(D30+D49+D59=10,"10","Error")</f>
        <v>10</v>
      </c>
      <c r="E63" s="118"/>
      <c r="F63" s="79" t="s">
        <v>124</v>
      </c>
      <c r="G63" s="98"/>
      <c r="H63" s="19"/>
      <c r="I63" s="69">
        <f>SUM(I61,I51,I32)</f>
        <v>1.65</v>
      </c>
      <c r="J63" s="69">
        <f>SUM(J61,J51,J32)</f>
        <v>0</v>
      </c>
      <c r="K63" s="113">
        <f>SUM(K60,K50,K31)</f>
        <v>16.5</v>
      </c>
      <c r="L63" s="19"/>
      <c r="M63" s="105"/>
    </row>
    <row r="64" spans="1:14" ht="20.25" customHeight="1" thickBot="1" x14ac:dyDescent="0.25">
      <c r="A64" s="129" t="s">
        <v>32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</row>
    <row r="65" spans="1:14" ht="12.75" customHeight="1" thickTop="1" thickBot="1" x14ac:dyDescent="0.25">
      <c r="A65" s="30" t="s">
        <v>4</v>
      </c>
      <c r="B65" s="31" t="s">
        <v>5</v>
      </c>
      <c r="C65" s="31" t="s">
        <v>6</v>
      </c>
      <c r="D65" s="32" t="s">
        <v>7</v>
      </c>
      <c r="E65" s="32"/>
      <c r="F65" s="33" t="s">
        <v>8</v>
      </c>
      <c r="G65" s="95" t="s">
        <v>9</v>
      </c>
      <c r="H65" s="54"/>
      <c r="I65" s="54"/>
      <c r="J65" s="54"/>
      <c r="K65" s="34"/>
      <c r="L65" s="34"/>
      <c r="M65" s="91" t="s">
        <v>10</v>
      </c>
    </row>
    <row r="66" spans="1:14" s="46" customFormat="1" ht="42.75" customHeight="1" thickBot="1" x14ac:dyDescent="0.25">
      <c r="A66" s="130" t="s">
        <v>99</v>
      </c>
      <c r="B66" s="135">
        <f>[1]caracteristicas!B6</f>
        <v>5</v>
      </c>
      <c r="C66" s="125" t="str">
        <f>[1]caracteristicas!C6</f>
        <v>Perfil de los profesores.</v>
      </c>
      <c r="D66" s="40">
        <v>32</v>
      </c>
      <c r="E66" s="42" t="s">
        <v>111</v>
      </c>
      <c r="F66" s="15" t="s">
        <v>159</v>
      </c>
      <c r="G66" s="92"/>
      <c r="H66" s="56">
        <v>50</v>
      </c>
      <c r="I66" s="56">
        <v>5</v>
      </c>
      <c r="J66" s="58"/>
      <c r="K66" s="110">
        <f>((((H66/100)*I66*$D$77)/5)/$D$100)*100</f>
        <v>20.833333333333336</v>
      </c>
      <c r="L66" s="58">
        <f>(H66/100*I66)</f>
        <v>2.5</v>
      </c>
      <c r="M66" s="100"/>
      <c r="N66" s="65"/>
    </row>
    <row r="67" spans="1:14" s="46" customFormat="1" ht="36.75" thickBot="1" x14ac:dyDescent="0.25">
      <c r="A67" s="130" t="s">
        <v>33</v>
      </c>
      <c r="B67" s="135"/>
      <c r="C67" s="125"/>
      <c r="D67" s="40">
        <v>33</v>
      </c>
      <c r="E67" s="42" t="s">
        <v>111</v>
      </c>
      <c r="F67" s="15" t="s">
        <v>160</v>
      </c>
      <c r="G67" s="92"/>
      <c r="H67" s="56">
        <v>50</v>
      </c>
      <c r="I67" s="56"/>
      <c r="J67" s="58"/>
      <c r="K67" s="110">
        <f>((((H67/100)*I67*$D$77)/5)/$D$100)*100</f>
        <v>0</v>
      </c>
      <c r="L67" s="58">
        <f>(H67/100*I67)</f>
        <v>0</v>
      </c>
      <c r="M67" s="100"/>
      <c r="N67" s="65"/>
    </row>
    <row r="68" spans="1:14" s="46" customFormat="1" ht="12.75" customHeight="1" thickBot="1" x14ac:dyDescent="0.25">
      <c r="A68" s="130"/>
      <c r="B68" s="135"/>
      <c r="C68" s="125"/>
      <c r="D68" s="40"/>
      <c r="E68" s="73"/>
      <c r="F68" s="124" t="s">
        <v>117</v>
      </c>
      <c r="G68" s="96"/>
      <c r="H68" s="70">
        <f>SUM(H66:H67)</f>
        <v>100</v>
      </c>
      <c r="I68" s="70">
        <f>(H66/100*I66)+(H67/100*I67)</f>
        <v>2.5</v>
      </c>
      <c r="J68" s="70">
        <v>0.5</v>
      </c>
      <c r="K68" s="111">
        <f>SUM(K66:K67)</f>
        <v>20.833333333333336</v>
      </c>
      <c r="L68" s="72"/>
      <c r="M68" s="100"/>
      <c r="N68" s="65"/>
    </row>
    <row r="69" spans="1:14" ht="39.950000000000003" customHeight="1" thickBot="1" x14ac:dyDescent="0.25">
      <c r="A69" s="130"/>
      <c r="B69" s="135"/>
      <c r="C69" s="125"/>
      <c r="D69" s="13">
        <v>34</v>
      </c>
      <c r="E69" s="42" t="s">
        <v>113</v>
      </c>
      <c r="F69" s="17" t="s">
        <v>161</v>
      </c>
      <c r="G69" s="93" t="s">
        <v>34</v>
      </c>
      <c r="H69" s="140"/>
      <c r="I69" s="56"/>
      <c r="J69" s="58"/>
      <c r="K69" s="110">
        <f t="shared" ref="K69:K76" si="7">((((H69/100)*I69*$D$77)/5)/$D$100)*100</f>
        <v>0</v>
      </c>
      <c r="L69" s="58">
        <f>(H69/100*I69)</f>
        <v>0</v>
      </c>
      <c r="M69" s="101" t="s">
        <v>24</v>
      </c>
    </row>
    <row r="70" spans="1:14" ht="39.950000000000003" customHeight="1" thickBot="1" x14ac:dyDescent="0.25">
      <c r="A70" s="130"/>
      <c r="B70" s="135"/>
      <c r="C70" s="125"/>
      <c r="D70" s="119">
        <v>35</v>
      </c>
      <c r="E70" s="120" t="s">
        <v>113</v>
      </c>
      <c r="F70" s="17" t="s">
        <v>162</v>
      </c>
      <c r="G70" s="93" t="s">
        <v>34</v>
      </c>
      <c r="H70" s="140"/>
      <c r="I70" s="56"/>
      <c r="J70" s="58"/>
      <c r="K70" s="110">
        <f t="shared" si="7"/>
        <v>0</v>
      </c>
      <c r="L70" s="58">
        <f t="shared" ref="L70:L76" si="8">(H70/100*I70)</f>
        <v>0</v>
      </c>
      <c r="M70" s="101" t="s">
        <v>24</v>
      </c>
    </row>
    <row r="71" spans="1:14" ht="39.950000000000003" customHeight="1" thickBot="1" x14ac:dyDescent="0.25">
      <c r="A71" s="130"/>
      <c r="B71" s="135"/>
      <c r="C71" s="125"/>
      <c r="D71" s="119">
        <v>36</v>
      </c>
      <c r="E71" s="120" t="s">
        <v>113</v>
      </c>
      <c r="F71" s="17" t="s">
        <v>35</v>
      </c>
      <c r="G71" s="93" t="s">
        <v>36</v>
      </c>
      <c r="H71" s="140"/>
      <c r="I71" s="56"/>
      <c r="J71" s="58"/>
      <c r="K71" s="110">
        <f t="shared" si="7"/>
        <v>0</v>
      </c>
      <c r="L71" s="58">
        <f t="shared" si="8"/>
        <v>0</v>
      </c>
      <c r="M71" s="101" t="s">
        <v>24</v>
      </c>
    </row>
    <row r="72" spans="1:14" ht="39.950000000000003" customHeight="1" thickBot="1" x14ac:dyDescent="0.25">
      <c r="A72" s="130"/>
      <c r="B72" s="135"/>
      <c r="C72" s="125"/>
      <c r="D72" s="119">
        <v>37</v>
      </c>
      <c r="E72" s="120" t="s">
        <v>113</v>
      </c>
      <c r="F72" s="17" t="s">
        <v>37</v>
      </c>
      <c r="G72" s="93" t="s">
        <v>34</v>
      </c>
      <c r="H72" s="140"/>
      <c r="I72" s="56"/>
      <c r="J72" s="58"/>
      <c r="K72" s="110">
        <f t="shared" si="7"/>
        <v>0</v>
      </c>
      <c r="L72" s="58">
        <f t="shared" si="8"/>
        <v>0</v>
      </c>
      <c r="M72" s="101" t="s">
        <v>24</v>
      </c>
    </row>
    <row r="73" spans="1:14" ht="39.950000000000003" customHeight="1" thickBot="1" x14ac:dyDescent="0.25">
      <c r="A73" s="130"/>
      <c r="B73" s="135"/>
      <c r="C73" s="125"/>
      <c r="D73" s="13">
        <v>38</v>
      </c>
      <c r="E73" s="42" t="s">
        <v>113</v>
      </c>
      <c r="F73" s="17" t="s">
        <v>163</v>
      </c>
      <c r="G73" s="93" t="s">
        <v>34</v>
      </c>
      <c r="H73" s="140"/>
      <c r="I73" s="56"/>
      <c r="J73" s="58"/>
      <c r="K73" s="110">
        <f t="shared" si="7"/>
        <v>0</v>
      </c>
      <c r="L73" s="58">
        <f t="shared" si="8"/>
        <v>0</v>
      </c>
      <c r="M73" s="101" t="s">
        <v>24</v>
      </c>
    </row>
    <row r="74" spans="1:14" ht="24.75" thickBot="1" x14ac:dyDescent="0.25">
      <c r="A74" s="130"/>
      <c r="B74" s="135"/>
      <c r="C74" s="125"/>
      <c r="D74" s="13">
        <v>39</v>
      </c>
      <c r="E74" s="120" t="s">
        <v>113</v>
      </c>
      <c r="F74" s="17" t="s">
        <v>164</v>
      </c>
      <c r="G74" s="93" t="s">
        <v>17</v>
      </c>
      <c r="H74" s="140"/>
      <c r="I74" s="56"/>
      <c r="J74" s="58"/>
      <c r="K74" s="110">
        <f t="shared" si="7"/>
        <v>0</v>
      </c>
      <c r="L74" s="58">
        <f t="shared" si="8"/>
        <v>0</v>
      </c>
      <c r="M74" s="101" t="s">
        <v>24</v>
      </c>
    </row>
    <row r="75" spans="1:14" s="46" customFormat="1" ht="39.950000000000003" customHeight="1" thickBot="1" x14ac:dyDescent="0.25">
      <c r="A75" s="130"/>
      <c r="B75" s="135"/>
      <c r="C75" s="125"/>
      <c r="D75" s="40">
        <v>44</v>
      </c>
      <c r="E75" s="120" t="s">
        <v>113</v>
      </c>
      <c r="F75" s="17" t="s">
        <v>165</v>
      </c>
      <c r="G75" s="93" t="s">
        <v>17</v>
      </c>
      <c r="H75" s="140"/>
      <c r="I75" s="56"/>
      <c r="J75" s="58"/>
      <c r="K75" s="110">
        <f t="shared" si="7"/>
        <v>0</v>
      </c>
      <c r="L75" s="58">
        <f t="shared" si="8"/>
        <v>0</v>
      </c>
      <c r="M75" s="101" t="s">
        <v>24</v>
      </c>
      <c r="N75" s="65"/>
    </row>
    <row r="76" spans="1:14" ht="24.75" thickBot="1" x14ac:dyDescent="0.25">
      <c r="A76" s="130"/>
      <c r="B76" s="135"/>
      <c r="C76" s="125"/>
      <c r="D76" s="13">
        <v>49</v>
      </c>
      <c r="E76" s="120" t="s">
        <v>113</v>
      </c>
      <c r="F76" s="17" t="s">
        <v>109</v>
      </c>
      <c r="G76" s="93" t="s">
        <v>17</v>
      </c>
      <c r="H76" s="140"/>
      <c r="I76" s="56"/>
      <c r="J76" s="58"/>
      <c r="K76" s="110">
        <f t="shared" si="7"/>
        <v>0</v>
      </c>
      <c r="L76" s="58">
        <f t="shared" si="8"/>
        <v>0</v>
      </c>
      <c r="M76" s="101" t="s">
        <v>13</v>
      </c>
    </row>
    <row r="77" spans="1:14" ht="12.75" customHeight="1" thickBot="1" x14ac:dyDescent="0.25">
      <c r="A77" s="130"/>
      <c r="B77" s="131" t="s">
        <v>120</v>
      </c>
      <c r="C77" s="131"/>
      <c r="D77" s="117">
        <v>5</v>
      </c>
      <c r="E77" s="40"/>
      <c r="F77" s="124" t="s">
        <v>236</v>
      </c>
      <c r="G77" s="92"/>
      <c r="H77" s="70">
        <f>SUM(H69:H76)</f>
        <v>0</v>
      </c>
      <c r="I77" s="70">
        <f>SUM(L69:L76)</f>
        <v>0</v>
      </c>
      <c r="J77" s="70">
        <v>0.5</v>
      </c>
      <c r="K77" s="111">
        <f>SUM(K69:K76)</f>
        <v>0</v>
      </c>
      <c r="L77" s="58"/>
      <c r="M77" s="100"/>
    </row>
    <row r="78" spans="1:14" s="46" customFormat="1" ht="18.75" customHeight="1" x14ac:dyDescent="0.2">
      <c r="A78" s="130"/>
      <c r="B78" s="60"/>
      <c r="C78" s="60"/>
      <c r="D78" s="61"/>
      <c r="E78" s="61"/>
      <c r="F78" s="62" t="s">
        <v>127</v>
      </c>
      <c r="G78" s="94"/>
      <c r="H78" s="70">
        <f>(H77*$J$77)+(H68*$J$68)</f>
        <v>50</v>
      </c>
      <c r="I78" s="70">
        <f>(I77*$J$77)+(I68*$J$68)</f>
        <v>1.25</v>
      </c>
      <c r="J78" s="70">
        <f>(J77*$J$77)+(J68*$J$68)</f>
        <v>0.5</v>
      </c>
      <c r="K78" s="111">
        <f>(K77*$J$77)+(K68*$J$68)</f>
        <v>10.416666666666668</v>
      </c>
      <c r="L78" s="67"/>
      <c r="M78" s="102"/>
      <c r="N78" s="65"/>
    </row>
    <row r="79" spans="1:14" s="46" customFormat="1" ht="18.75" customHeight="1" x14ac:dyDescent="0.2">
      <c r="A79" s="130"/>
      <c r="B79" s="60"/>
      <c r="C79" s="60"/>
      <c r="D79" s="61"/>
      <c r="E79" s="61"/>
      <c r="F79" s="62" t="s">
        <v>121</v>
      </c>
      <c r="G79" s="94"/>
      <c r="H79" s="71"/>
      <c r="I79" s="71">
        <f>(I78*D77)/5</f>
        <v>1.25</v>
      </c>
      <c r="J79" s="71"/>
      <c r="K79" s="112"/>
      <c r="L79" s="71"/>
      <c r="M79" s="102"/>
      <c r="N79" s="65"/>
    </row>
    <row r="80" spans="1:14" ht="12.75" customHeight="1" thickBot="1" x14ac:dyDescent="0.25">
      <c r="A80" s="130"/>
      <c r="B80" s="136"/>
      <c r="C80" s="136"/>
      <c r="D80" s="27"/>
      <c r="E80" s="49"/>
      <c r="F80" s="35"/>
      <c r="G80" s="99"/>
      <c r="H80" s="18"/>
      <c r="I80" s="18"/>
      <c r="J80" s="18"/>
      <c r="K80" s="115"/>
      <c r="L80" s="18"/>
      <c r="M80" s="106"/>
    </row>
    <row r="81" spans="1:14" ht="39.950000000000003" customHeight="1" thickBot="1" x14ac:dyDescent="0.25">
      <c r="A81" s="130" t="s">
        <v>38</v>
      </c>
      <c r="B81" s="135">
        <f>[1]caracteristicas!B7</f>
        <v>6</v>
      </c>
      <c r="C81" s="125" t="str">
        <f>[1]caracteristicas!C7</f>
        <v>Desempeño de los profesores en el programa.</v>
      </c>
      <c r="D81" s="13">
        <v>40</v>
      </c>
      <c r="E81" s="42" t="s">
        <v>111</v>
      </c>
      <c r="F81" s="15" t="s">
        <v>39</v>
      </c>
      <c r="G81" s="92" t="s">
        <v>167</v>
      </c>
      <c r="H81" s="56">
        <v>50</v>
      </c>
      <c r="I81" s="56">
        <v>5</v>
      </c>
      <c r="J81" s="58"/>
      <c r="K81" s="110">
        <f>((((H81/100)*I81*$D$91)/5)/$D$100)*100</f>
        <v>25</v>
      </c>
      <c r="L81" s="58">
        <f>(H81/100*I81)</f>
        <v>2.5</v>
      </c>
      <c r="M81" s="100"/>
    </row>
    <row r="82" spans="1:14" ht="65.25" customHeight="1" thickBot="1" x14ac:dyDescent="0.25">
      <c r="A82" s="130" t="s">
        <v>33</v>
      </c>
      <c r="B82" s="135"/>
      <c r="C82" s="125"/>
      <c r="D82" s="13" t="s">
        <v>40</v>
      </c>
      <c r="E82" s="42" t="s">
        <v>111</v>
      </c>
      <c r="F82" s="15" t="s">
        <v>166</v>
      </c>
      <c r="G82" s="92" t="s">
        <v>168</v>
      </c>
      <c r="H82" s="56">
        <v>50</v>
      </c>
      <c r="I82" s="56"/>
      <c r="J82" s="58"/>
      <c r="K82" s="110">
        <f>((((H82/100)*I82*$D$91)/5)/$D$100)*100</f>
        <v>0</v>
      </c>
      <c r="L82" s="58">
        <f t="shared" ref="L82" si="9">(H82/100*I82)</f>
        <v>0</v>
      </c>
      <c r="M82" s="100"/>
    </row>
    <row r="83" spans="1:14" s="46" customFormat="1" thickBot="1" x14ac:dyDescent="0.25">
      <c r="A83" s="130"/>
      <c r="B83" s="135"/>
      <c r="C83" s="125"/>
      <c r="D83" s="40"/>
      <c r="E83" s="73"/>
      <c r="F83" s="124" t="s">
        <v>117</v>
      </c>
      <c r="G83" s="96"/>
      <c r="H83" s="70">
        <f>SUM(H81:H82)</f>
        <v>100</v>
      </c>
      <c r="I83" s="70">
        <f>(H81/100*I81)+(H82/100*I82)</f>
        <v>2.5</v>
      </c>
      <c r="J83" s="70">
        <v>0.4</v>
      </c>
      <c r="K83" s="111">
        <f>SUM(K81:K82)</f>
        <v>25</v>
      </c>
      <c r="L83" s="58"/>
      <c r="M83" s="100"/>
      <c r="N83" s="65"/>
    </row>
    <row r="84" spans="1:14" ht="36.75" customHeight="1" thickBot="1" x14ac:dyDescent="0.25">
      <c r="A84" s="130"/>
      <c r="B84" s="135"/>
      <c r="C84" s="125"/>
      <c r="D84" s="13">
        <v>43</v>
      </c>
      <c r="E84" s="42" t="s">
        <v>113</v>
      </c>
      <c r="F84" s="17" t="s">
        <v>169</v>
      </c>
      <c r="G84" s="93" t="s">
        <v>34</v>
      </c>
      <c r="H84" s="140"/>
      <c r="I84" s="56"/>
      <c r="J84" s="58"/>
      <c r="K84" s="110">
        <f>((((H84/100)*I84*$D$91)/5)/$D$100)*100</f>
        <v>0</v>
      </c>
      <c r="L84" s="58">
        <f t="shared" ref="L84:L87" si="10">(H84/100*I84)</f>
        <v>0</v>
      </c>
      <c r="M84" s="101" t="s">
        <v>24</v>
      </c>
    </row>
    <row r="85" spans="1:14" ht="39.950000000000003" customHeight="1" thickBot="1" x14ac:dyDescent="0.25">
      <c r="A85" s="130"/>
      <c r="B85" s="135"/>
      <c r="C85" s="125"/>
      <c r="D85" s="13">
        <v>45</v>
      </c>
      <c r="E85" s="42" t="s">
        <v>113</v>
      </c>
      <c r="F85" s="17" t="s">
        <v>170</v>
      </c>
      <c r="G85" s="93" t="s">
        <v>36</v>
      </c>
      <c r="H85" s="140"/>
      <c r="I85" s="56"/>
      <c r="J85" s="58"/>
      <c r="K85" s="110">
        <f>((((H85/100)*I85*$D$91)/5)/$D$100)*100</f>
        <v>0</v>
      </c>
      <c r="L85" s="58">
        <f t="shared" si="10"/>
        <v>0</v>
      </c>
      <c r="M85" s="101" t="s">
        <v>24</v>
      </c>
    </row>
    <row r="86" spans="1:14" ht="39.950000000000003" customHeight="1" thickBot="1" x14ac:dyDescent="0.25">
      <c r="A86" s="130"/>
      <c r="B86" s="135"/>
      <c r="C86" s="125"/>
      <c r="D86" s="13">
        <v>46</v>
      </c>
      <c r="E86" s="42" t="s">
        <v>113</v>
      </c>
      <c r="F86" s="17" t="s">
        <v>171</v>
      </c>
      <c r="G86" s="93" t="s">
        <v>36</v>
      </c>
      <c r="H86" s="140"/>
      <c r="I86" s="56"/>
      <c r="J86" s="58"/>
      <c r="K86" s="110">
        <f>((((H86/100)*I86*$D$91)/5)/$D$100)*100</f>
        <v>0</v>
      </c>
      <c r="L86" s="58">
        <f t="shared" si="10"/>
        <v>0</v>
      </c>
      <c r="M86" s="101" t="s">
        <v>24</v>
      </c>
    </row>
    <row r="87" spans="1:14" s="46" customFormat="1" ht="39.950000000000003" customHeight="1" thickBot="1" x14ac:dyDescent="0.25">
      <c r="A87" s="130"/>
      <c r="B87" s="135"/>
      <c r="C87" s="125"/>
      <c r="D87" s="40">
        <v>47</v>
      </c>
      <c r="E87" s="42" t="s">
        <v>113</v>
      </c>
      <c r="F87" s="17" t="s">
        <v>172</v>
      </c>
      <c r="G87" s="92" t="s">
        <v>175</v>
      </c>
      <c r="H87" s="140"/>
      <c r="I87" s="56"/>
      <c r="J87" s="58"/>
      <c r="K87" s="110">
        <f>((((H87/100)*I87*$D$91)/5)/$D$100)*100</f>
        <v>0</v>
      </c>
      <c r="L87" s="58">
        <f t="shared" si="10"/>
        <v>0</v>
      </c>
      <c r="M87" s="101" t="s">
        <v>24</v>
      </c>
      <c r="N87" s="65"/>
    </row>
    <row r="88" spans="1:14" s="46" customFormat="1" ht="12.75" customHeight="1" thickBot="1" x14ac:dyDescent="0.25">
      <c r="A88" s="130"/>
      <c r="B88" s="135"/>
      <c r="C88" s="125"/>
      <c r="D88" s="40"/>
      <c r="E88" s="73"/>
      <c r="F88" s="124" t="s">
        <v>236</v>
      </c>
      <c r="G88" s="96"/>
      <c r="H88" s="70">
        <f>SUM(H84:H87)</f>
        <v>0</v>
      </c>
      <c r="I88" s="70">
        <f>SUM(L84:L87)</f>
        <v>0</v>
      </c>
      <c r="J88" s="70">
        <v>0.4</v>
      </c>
      <c r="K88" s="111">
        <f>SUM(K84:K87)</f>
        <v>0</v>
      </c>
      <c r="L88" s="58"/>
      <c r="M88" s="100"/>
      <c r="N88" s="65"/>
    </row>
    <row r="89" spans="1:14" ht="24.75" thickBot="1" x14ac:dyDescent="0.25">
      <c r="A89" s="130"/>
      <c r="B89" s="135"/>
      <c r="C89" s="125"/>
      <c r="D89" s="74" t="s">
        <v>41</v>
      </c>
      <c r="E89" s="73" t="s">
        <v>112</v>
      </c>
      <c r="F89" s="16" t="s">
        <v>173</v>
      </c>
      <c r="G89" s="93" t="s">
        <v>12</v>
      </c>
      <c r="H89" s="56">
        <v>50</v>
      </c>
      <c r="I89" s="56"/>
      <c r="J89" s="58"/>
      <c r="K89" s="110">
        <f t="shared" ref="K89:K90" si="11">((((H89/100)*I89*$D$91)/5)/$D$100)*100</f>
        <v>0</v>
      </c>
      <c r="L89" s="58">
        <f t="shared" ref="L89:L90" si="12">(H89/100*I89)</f>
        <v>0</v>
      </c>
      <c r="M89" s="101" t="s">
        <v>13</v>
      </c>
    </row>
    <row r="90" spans="1:14" s="46" customFormat="1" ht="36" customHeight="1" thickBot="1" x14ac:dyDescent="0.25">
      <c r="A90" s="130"/>
      <c r="B90" s="135"/>
      <c r="C90" s="125"/>
      <c r="D90" s="40">
        <v>50</v>
      </c>
      <c r="E90" s="42" t="s">
        <v>112</v>
      </c>
      <c r="F90" s="16" t="s">
        <v>174</v>
      </c>
      <c r="G90" s="92" t="s">
        <v>12</v>
      </c>
      <c r="H90" s="56">
        <v>50</v>
      </c>
      <c r="I90" s="56"/>
      <c r="J90" s="58"/>
      <c r="K90" s="110">
        <f t="shared" si="11"/>
        <v>0</v>
      </c>
      <c r="L90" s="58">
        <f t="shared" si="12"/>
        <v>0</v>
      </c>
      <c r="M90" s="100" t="s">
        <v>13</v>
      </c>
      <c r="N90" s="65"/>
    </row>
    <row r="91" spans="1:14" ht="12.75" customHeight="1" x14ac:dyDescent="0.2">
      <c r="A91" s="130"/>
      <c r="B91" s="131" t="s">
        <v>120</v>
      </c>
      <c r="C91" s="131"/>
      <c r="D91" s="117">
        <v>6</v>
      </c>
      <c r="E91" s="40"/>
      <c r="F91" s="63" t="s">
        <v>237</v>
      </c>
      <c r="G91" s="92"/>
      <c r="H91" s="70">
        <f>SUM(H89:H90)</f>
        <v>100</v>
      </c>
      <c r="I91" s="70">
        <f>SUM(L89:L90)</f>
        <v>0</v>
      </c>
      <c r="J91" s="70">
        <v>0.2</v>
      </c>
      <c r="K91" s="111">
        <f>SUM(K89:K90)</f>
        <v>0</v>
      </c>
      <c r="L91" s="58"/>
      <c r="M91" s="100"/>
    </row>
    <row r="92" spans="1:14" s="46" customFormat="1" ht="18.75" customHeight="1" x14ac:dyDescent="0.2">
      <c r="A92" s="130" t="s">
        <v>43</v>
      </c>
      <c r="B92" s="60"/>
      <c r="C92" s="60"/>
      <c r="D92" s="61"/>
      <c r="E92" s="61"/>
      <c r="F92" s="62" t="s">
        <v>127</v>
      </c>
      <c r="G92" s="94"/>
      <c r="H92" s="70">
        <f>(H91*$J$91)+(H83*$J$83)+(H88*$J$88)</f>
        <v>60</v>
      </c>
      <c r="I92" s="70">
        <f>(I91*$J$91)+(I83*$J$83)+(I88*$J$88)</f>
        <v>1</v>
      </c>
      <c r="J92" s="70"/>
      <c r="K92" s="111">
        <f>(K91*$J$91)+(K83*$J$83)+(K88*$J$88)</f>
        <v>10</v>
      </c>
      <c r="L92" s="58"/>
      <c r="M92" s="102"/>
      <c r="N92" s="65"/>
    </row>
    <row r="93" spans="1:14" s="46" customFormat="1" ht="18.75" customHeight="1" x14ac:dyDescent="0.2">
      <c r="A93" s="130"/>
      <c r="B93" s="60"/>
      <c r="C93" s="60"/>
      <c r="D93" s="61"/>
      <c r="E93" s="61"/>
      <c r="F93" s="62" t="s">
        <v>121</v>
      </c>
      <c r="G93" s="94"/>
      <c r="H93" s="71"/>
      <c r="I93" s="71">
        <f>(I92*D91)/5</f>
        <v>1.2</v>
      </c>
      <c r="J93" s="71"/>
      <c r="K93" s="112"/>
      <c r="L93" s="71"/>
      <c r="M93" s="102"/>
      <c r="N93" s="65"/>
    </row>
    <row r="94" spans="1:14" ht="12.75" customHeight="1" thickBot="1" x14ac:dyDescent="0.25">
      <c r="A94"/>
      <c r="B94" s="137"/>
      <c r="C94" s="136"/>
      <c r="D94" s="27"/>
      <c r="E94" s="27"/>
      <c r="F94" s="35"/>
      <c r="G94" s="97"/>
      <c r="H94" s="51"/>
      <c r="I94" s="51"/>
      <c r="J94" s="51"/>
      <c r="K94" s="114"/>
      <c r="L94" s="51"/>
      <c r="M94" s="104"/>
    </row>
    <row r="95" spans="1:14" ht="36.75" customHeight="1" thickBot="1" x14ac:dyDescent="0.3">
      <c r="A95"/>
      <c r="B95" s="78">
        <v>7</v>
      </c>
      <c r="C95" s="77" t="s">
        <v>125</v>
      </c>
      <c r="D95" s="75">
        <v>51</v>
      </c>
      <c r="E95" s="77" t="s">
        <v>113</v>
      </c>
      <c r="F95" s="17" t="s">
        <v>176</v>
      </c>
      <c r="G95" s="93" t="s">
        <v>36</v>
      </c>
      <c r="H95" s="57">
        <v>100</v>
      </c>
      <c r="I95" s="57"/>
      <c r="J95" s="68"/>
      <c r="K95" s="110">
        <f>((((H95/100)*I95*$D$97)/5)/$D$100)*100</f>
        <v>0</v>
      </c>
      <c r="L95" s="58">
        <f t="shared" ref="L95" si="13">(H95/100*I95)</f>
        <v>0</v>
      </c>
      <c r="M95" s="101" t="s">
        <v>24</v>
      </c>
    </row>
    <row r="96" spans="1:14" ht="12.75" x14ac:dyDescent="0.2">
      <c r="A96"/>
      <c r="B96" s="137"/>
      <c r="C96" s="136"/>
      <c r="D96" s="27"/>
      <c r="E96" s="27"/>
      <c r="F96" s="28"/>
      <c r="G96" s="97"/>
      <c r="H96" s="51"/>
      <c r="I96" s="51"/>
      <c r="J96" s="51"/>
      <c r="K96" s="114"/>
      <c r="L96" s="51"/>
      <c r="M96" s="104"/>
    </row>
    <row r="97" spans="1:14" ht="12.75" customHeight="1" x14ac:dyDescent="0.2">
      <c r="A97"/>
      <c r="B97" s="131" t="s">
        <v>120</v>
      </c>
      <c r="C97" s="131"/>
      <c r="D97" s="117">
        <v>1</v>
      </c>
      <c r="E97" s="40"/>
      <c r="F97" s="63" t="s">
        <v>238</v>
      </c>
      <c r="G97" s="92"/>
      <c r="H97" s="70">
        <f>SUM(H95)</f>
        <v>100</v>
      </c>
      <c r="I97" s="70">
        <f>SUM(L95)</f>
        <v>0</v>
      </c>
      <c r="J97" s="70">
        <v>1</v>
      </c>
      <c r="K97" s="111">
        <f>SUM(K95:K96)</f>
        <v>0</v>
      </c>
      <c r="L97" s="58"/>
      <c r="M97" s="100"/>
    </row>
    <row r="98" spans="1:14" s="46" customFormat="1" ht="18.75" customHeight="1" x14ac:dyDescent="0.2">
      <c r="A98"/>
      <c r="B98" s="60"/>
      <c r="C98" s="60"/>
      <c r="D98" s="61"/>
      <c r="E98" s="61"/>
      <c r="F98" s="62" t="s">
        <v>127</v>
      </c>
      <c r="G98" s="94"/>
      <c r="H98" s="70">
        <f>(H97*$J$97)</f>
        <v>100</v>
      </c>
      <c r="I98" s="70">
        <f t="shared" ref="I98:K98" si="14">(I97*$J$97)</f>
        <v>0</v>
      </c>
      <c r="J98" s="70"/>
      <c r="K98" s="111">
        <f t="shared" si="14"/>
        <v>0</v>
      </c>
      <c r="L98" s="58"/>
      <c r="M98" s="102"/>
      <c r="N98" s="65"/>
    </row>
    <row r="99" spans="1:14" s="46" customFormat="1" ht="18.75" customHeight="1" x14ac:dyDescent="0.2">
      <c r="A99"/>
      <c r="B99" s="60"/>
      <c r="C99" s="60"/>
      <c r="D99" s="61"/>
      <c r="E99" s="61"/>
      <c r="F99" s="62" t="s">
        <v>121</v>
      </c>
      <c r="G99" s="94"/>
      <c r="H99" s="71"/>
      <c r="I99" s="71">
        <f>(I98*D97)/5</f>
        <v>0</v>
      </c>
      <c r="J99" s="71"/>
      <c r="K99" s="112"/>
      <c r="L99" s="71"/>
      <c r="M99" s="102"/>
      <c r="N99" s="65"/>
    </row>
    <row r="100" spans="1:14" ht="12.75" customHeight="1" x14ac:dyDescent="0.2">
      <c r="A100" s="131" t="s">
        <v>44</v>
      </c>
      <c r="B100" s="131"/>
      <c r="C100" s="131"/>
      <c r="D100" s="118" t="str">
        <f>+IF(D77+D91+D97=12,"12","Error")</f>
        <v>12</v>
      </c>
      <c r="E100" s="36"/>
      <c r="F100" s="79" t="s">
        <v>124</v>
      </c>
      <c r="G100" s="98"/>
      <c r="H100" s="19"/>
      <c r="I100" s="69">
        <f>SUM(I99,I93,I79)</f>
        <v>2.4500000000000002</v>
      </c>
      <c r="J100" s="69">
        <f>SUM(J99,J93,J79)</f>
        <v>0</v>
      </c>
      <c r="K100" s="113">
        <f>SUM(K98,K92,K78)</f>
        <v>20.416666666666668</v>
      </c>
      <c r="L100" s="19"/>
      <c r="M100" s="105"/>
    </row>
    <row r="101" spans="1:14" ht="20.25" customHeight="1" thickBot="1" x14ac:dyDescent="0.25">
      <c r="A101" s="129" t="s">
        <v>45</v>
      </c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</row>
    <row r="102" spans="1:14" ht="12.75" customHeight="1" thickTop="1" thickBot="1" x14ac:dyDescent="0.25">
      <c r="A102" s="30" t="s">
        <v>4</v>
      </c>
      <c r="B102" s="31" t="s">
        <v>5</v>
      </c>
      <c r="C102" s="31" t="s">
        <v>6</v>
      </c>
      <c r="D102" s="32" t="s">
        <v>7</v>
      </c>
      <c r="E102" s="32"/>
      <c r="F102" s="33" t="s">
        <v>8</v>
      </c>
      <c r="G102" s="95" t="s">
        <v>9</v>
      </c>
      <c r="H102" s="54"/>
      <c r="I102" s="54"/>
      <c r="J102" s="54"/>
      <c r="K102" s="34"/>
      <c r="L102" s="34"/>
      <c r="M102" s="91" t="s">
        <v>10</v>
      </c>
    </row>
    <row r="103" spans="1:14" ht="59.25" customHeight="1" thickBot="1" x14ac:dyDescent="0.3">
      <c r="A103" s="130" t="s">
        <v>100</v>
      </c>
      <c r="B103" s="127">
        <f>[1]caracteristicas!B9</f>
        <v>8</v>
      </c>
      <c r="C103" s="125" t="str">
        <f>[1]caracteristicas!C9</f>
        <v>Formación académica y acompañamiento estudiantil.</v>
      </c>
      <c r="D103" s="13" t="s">
        <v>46</v>
      </c>
      <c r="E103" s="42" t="s">
        <v>111</v>
      </c>
      <c r="F103" s="14" t="s">
        <v>47</v>
      </c>
      <c r="G103" s="92" t="s">
        <v>178</v>
      </c>
      <c r="H103" s="57">
        <v>50</v>
      </c>
      <c r="I103" s="57"/>
      <c r="J103" s="68"/>
      <c r="K103" s="110">
        <f>((((H103/100)*I103*$D$108)/5)/$D$134)*100</f>
        <v>0</v>
      </c>
      <c r="L103" s="58">
        <f t="shared" ref="L103:L104" si="15">(H103/100*I103)</f>
        <v>0</v>
      </c>
      <c r="M103" s="100"/>
    </row>
    <row r="104" spans="1:14" s="46" customFormat="1" ht="39.950000000000003" customHeight="1" thickBot="1" x14ac:dyDescent="0.3">
      <c r="A104" s="130"/>
      <c r="B104" s="127"/>
      <c r="C104" s="125"/>
      <c r="D104" s="40">
        <v>54</v>
      </c>
      <c r="E104" s="42" t="s">
        <v>111</v>
      </c>
      <c r="F104" s="14" t="s">
        <v>177</v>
      </c>
      <c r="G104" s="92"/>
      <c r="H104" s="57">
        <v>50</v>
      </c>
      <c r="I104" s="57"/>
      <c r="J104" s="68"/>
      <c r="K104" s="110">
        <f>((((H104/100)*I104*$D$108)/5)/$D$134)*100</f>
        <v>0</v>
      </c>
      <c r="L104" s="58">
        <f t="shared" si="15"/>
        <v>0</v>
      </c>
      <c r="M104" s="100"/>
      <c r="N104" s="65"/>
    </row>
    <row r="105" spans="1:14" s="46" customFormat="1" thickBot="1" x14ac:dyDescent="0.25">
      <c r="A105" s="130"/>
      <c r="B105" s="127"/>
      <c r="C105" s="125"/>
      <c r="D105" s="40"/>
      <c r="E105" s="80"/>
      <c r="F105" s="124" t="s">
        <v>117</v>
      </c>
      <c r="G105" s="96"/>
      <c r="H105" s="70">
        <f>SUM(H103:H104)</f>
        <v>100</v>
      </c>
      <c r="I105" s="70">
        <f>(H103/100*I103)+(H104/100*I104)</f>
        <v>0</v>
      </c>
      <c r="J105" s="70">
        <v>0.7</v>
      </c>
      <c r="K105" s="111">
        <f>SUM(K103:K104)</f>
        <v>0</v>
      </c>
      <c r="L105" s="58"/>
      <c r="M105" s="100"/>
      <c r="N105" s="65"/>
    </row>
    <row r="106" spans="1:14" s="46" customFormat="1" ht="36" customHeight="1" thickBot="1" x14ac:dyDescent="0.3">
      <c r="A106" s="130"/>
      <c r="B106" s="127"/>
      <c r="C106" s="125"/>
      <c r="D106" s="40" t="s">
        <v>48</v>
      </c>
      <c r="E106" s="76" t="s">
        <v>112</v>
      </c>
      <c r="F106" s="16" t="s">
        <v>49</v>
      </c>
      <c r="G106" s="92" t="s">
        <v>12</v>
      </c>
      <c r="H106" s="57">
        <v>50</v>
      </c>
      <c r="I106" s="57"/>
      <c r="J106" s="68"/>
      <c r="K106" s="110">
        <f>((((H106/100)*I106*$D$108)/5)/$D$134)*100</f>
        <v>0</v>
      </c>
      <c r="L106" s="58">
        <f t="shared" ref="L106:L107" si="16">(H106/100*I106)</f>
        <v>0</v>
      </c>
      <c r="M106" s="100" t="s">
        <v>13</v>
      </c>
      <c r="N106" s="65"/>
    </row>
    <row r="107" spans="1:14" s="46" customFormat="1" ht="36.75" thickBot="1" x14ac:dyDescent="0.3">
      <c r="A107" s="130"/>
      <c r="B107" s="127"/>
      <c r="C107" s="125"/>
      <c r="D107" s="40">
        <v>55</v>
      </c>
      <c r="E107" s="42" t="s">
        <v>112</v>
      </c>
      <c r="F107" s="16" t="s">
        <v>179</v>
      </c>
      <c r="G107" s="92" t="s">
        <v>12</v>
      </c>
      <c r="H107" s="57">
        <v>50</v>
      </c>
      <c r="I107" s="57"/>
      <c r="J107" s="68"/>
      <c r="K107" s="110">
        <f>((((H107/100)*I107*$D$108)/5)/$D$134)*100</f>
        <v>0</v>
      </c>
      <c r="L107" s="58">
        <f t="shared" si="16"/>
        <v>0</v>
      </c>
      <c r="M107" s="100" t="s">
        <v>13</v>
      </c>
      <c r="N107" s="65"/>
    </row>
    <row r="108" spans="1:14" ht="12.75" customHeight="1" x14ac:dyDescent="0.2">
      <c r="A108" s="130"/>
      <c r="B108" s="131" t="s">
        <v>120</v>
      </c>
      <c r="C108" s="131"/>
      <c r="D108" s="117">
        <v>4</v>
      </c>
      <c r="E108" s="40"/>
      <c r="F108" s="63" t="s">
        <v>239</v>
      </c>
      <c r="G108" s="92"/>
      <c r="H108" s="70">
        <f>SUM(H106:H107)</f>
        <v>100</v>
      </c>
      <c r="I108" s="70">
        <f>SUM(L106:L107)</f>
        <v>0</v>
      </c>
      <c r="J108" s="70">
        <v>0.3</v>
      </c>
      <c r="K108" s="111">
        <f>SUM(K106:K107)</f>
        <v>0</v>
      </c>
      <c r="L108" s="58"/>
      <c r="M108" s="100"/>
    </row>
    <row r="109" spans="1:14" s="46" customFormat="1" ht="18.75" customHeight="1" x14ac:dyDescent="0.2">
      <c r="A109" s="130"/>
      <c r="B109" s="60"/>
      <c r="C109" s="60"/>
      <c r="D109" s="61"/>
      <c r="E109" s="61"/>
      <c r="F109" s="62" t="s">
        <v>127</v>
      </c>
      <c r="G109" s="94"/>
      <c r="H109" s="70">
        <f>(H108*$J$97)</f>
        <v>100</v>
      </c>
      <c r="I109" s="70">
        <f>(I108*$J$108)+(I105*$J$105)</f>
        <v>0</v>
      </c>
      <c r="J109" s="70"/>
      <c r="K109" s="111">
        <f>(K108*$J$108)+(K105*$J$105)</f>
        <v>0</v>
      </c>
      <c r="L109" s="58"/>
      <c r="M109" s="102"/>
      <c r="N109" s="65"/>
    </row>
    <row r="110" spans="1:14" s="46" customFormat="1" ht="18.75" customHeight="1" x14ac:dyDescent="0.2">
      <c r="A110" s="130"/>
      <c r="B110" s="60"/>
      <c r="C110" s="60"/>
      <c r="D110" s="61"/>
      <c r="E110" s="61"/>
      <c r="F110" s="62" t="s">
        <v>121</v>
      </c>
      <c r="G110" s="94"/>
      <c r="H110" s="71"/>
      <c r="I110" s="71">
        <f>(I109*D108)/5</f>
        <v>0</v>
      </c>
      <c r="J110" s="71"/>
      <c r="K110" s="112"/>
      <c r="L110" s="71"/>
      <c r="M110" s="102"/>
      <c r="N110" s="65"/>
    </row>
    <row r="111" spans="1:14" ht="12.75" customHeight="1" thickBot="1" x14ac:dyDescent="0.25">
      <c r="A111" s="130"/>
      <c r="B111" s="126"/>
      <c r="C111" s="126"/>
      <c r="D111" s="27"/>
      <c r="E111" s="49"/>
      <c r="F111" s="35"/>
      <c r="G111" s="97"/>
      <c r="H111" s="51"/>
      <c r="I111" s="51"/>
      <c r="J111" s="51"/>
      <c r="K111" s="114"/>
      <c r="L111" s="51"/>
      <c r="M111" s="104"/>
    </row>
    <row r="112" spans="1:14" s="46" customFormat="1" ht="36.75" thickBot="1" x14ac:dyDescent="0.25">
      <c r="A112" s="130"/>
      <c r="B112" s="127">
        <f>[1]caracteristicas!B10</f>
        <v>9</v>
      </c>
      <c r="C112" s="125" t="str">
        <f>[1]caracteristicas!C10</f>
        <v>Procesos pedagógicos.</v>
      </c>
      <c r="D112" s="40">
        <v>56</v>
      </c>
      <c r="E112" s="42" t="s">
        <v>111</v>
      </c>
      <c r="F112" s="14" t="s">
        <v>180</v>
      </c>
      <c r="G112" s="92"/>
      <c r="H112" s="56">
        <v>100</v>
      </c>
      <c r="I112" s="56">
        <v>5</v>
      </c>
      <c r="J112" s="58"/>
      <c r="K112" s="110">
        <f>((((H112/100)*I112*$D$115)/5)/$D$134)*100</f>
        <v>30</v>
      </c>
      <c r="L112" s="58">
        <f t="shared" ref="L112" si="17">(H112/100*I112)</f>
        <v>5</v>
      </c>
      <c r="M112" s="100"/>
      <c r="N112" s="65"/>
    </row>
    <row r="113" spans="1:14" s="46" customFormat="1" thickBot="1" x14ac:dyDescent="0.25">
      <c r="A113" s="130"/>
      <c r="B113" s="127"/>
      <c r="C113" s="125"/>
      <c r="D113" s="40"/>
      <c r="E113" s="80"/>
      <c r="F113" s="124" t="s">
        <v>117</v>
      </c>
      <c r="G113" s="96"/>
      <c r="H113" s="70">
        <f>SUM(H111:H112)</f>
        <v>100</v>
      </c>
      <c r="I113" s="70">
        <f>(H112/100*I112)</f>
        <v>5</v>
      </c>
      <c r="J113" s="70">
        <v>0.7</v>
      </c>
      <c r="K113" s="111">
        <f>SUM(K112)</f>
        <v>30</v>
      </c>
      <c r="L113" s="58"/>
      <c r="M113" s="100"/>
      <c r="N113" s="65"/>
    </row>
    <row r="114" spans="1:14" ht="36.75" thickBot="1" x14ac:dyDescent="0.25">
      <c r="A114" s="130"/>
      <c r="B114" s="127"/>
      <c r="C114" s="125"/>
      <c r="D114" s="13">
        <v>57</v>
      </c>
      <c r="E114" s="42" t="s">
        <v>112</v>
      </c>
      <c r="F114" s="16" t="s">
        <v>50</v>
      </c>
      <c r="G114" s="93" t="s">
        <v>12</v>
      </c>
      <c r="H114" s="56">
        <v>100</v>
      </c>
      <c r="I114" s="56"/>
      <c r="J114" s="58"/>
      <c r="K114" s="110">
        <f>((((H114/100)*I114*$D$115)/5)/$D$134)*100</f>
        <v>0</v>
      </c>
      <c r="L114" s="58">
        <f t="shared" ref="L114" si="18">(H114/100*I114)</f>
        <v>0</v>
      </c>
      <c r="M114" s="101" t="s">
        <v>13</v>
      </c>
    </row>
    <row r="115" spans="1:14" ht="12.75" customHeight="1" x14ac:dyDescent="0.2">
      <c r="A115" s="130"/>
      <c r="B115" s="131" t="s">
        <v>120</v>
      </c>
      <c r="C115" s="131"/>
      <c r="D115" s="117">
        <v>3</v>
      </c>
      <c r="E115" s="40"/>
      <c r="F115" s="63" t="s">
        <v>239</v>
      </c>
      <c r="G115" s="92"/>
      <c r="H115" s="70">
        <f>SUM(H114)</f>
        <v>100</v>
      </c>
      <c r="I115" s="70">
        <f>SUM(L114)</f>
        <v>0</v>
      </c>
      <c r="J115" s="70">
        <v>0.3</v>
      </c>
      <c r="K115" s="111">
        <f>SUM(K114)</f>
        <v>0</v>
      </c>
      <c r="L115" s="58"/>
      <c r="M115" s="100"/>
    </row>
    <row r="116" spans="1:14" s="46" customFormat="1" ht="18.75" customHeight="1" x14ac:dyDescent="0.2">
      <c r="A116" s="130"/>
      <c r="B116" s="60"/>
      <c r="C116" s="60"/>
      <c r="D116" s="61"/>
      <c r="E116" s="61"/>
      <c r="F116" s="62" t="s">
        <v>127</v>
      </c>
      <c r="G116" s="94"/>
      <c r="H116" s="70">
        <f>(H113*$J$113)+(H115*J115)</f>
        <v>100</v>
      </c>
      <c r="I116" s="70">
        <f>(I113*$J$113)+(I115*$J$115)</f>
        <v>3.5</v>
      </c>
      <c r="J116" s="70"/>
      <c r="K116" s="111">
        <f>(K113*$J$113)+(K115*$J$115)</f>
        <v>21</v>
      </c>
      <c r="L116" s="58"/>
      <c r="M116" s="102"/>
      <c r="N116" s="65"/>
    </row>
    <row r="117" spans="1:14" s="46" customFormat="1" ht="18.75" customHeight="1" x14ac:dyDescent="0.2">
      <c r="A117" s="130"/>
      <c r="B117" s="60"/>
      <c r="C117" s="60"/>
      <c r="D117" s="61"/>
      <c r="E117" s="61"/>
      <c r="F117" s="62" t="s">
        <v>121</v>
      </c>
      <c r="G117" s="94"/>
      <c r="H117" s="71"/>
      <c r="I117" s="71">
        <f>(I116*D115)/5</f>
        <v>2.1</v>
      </c>
      <c r="J117" s="71"/>
      <c r="K117" s="112"/>
      <c r="L117" s="71"/>
      <c r="M117" s="102"/>
      <c r="N117" s="65"/>
    </row>
    <row r="118" spans="1:14" ht="12.75" customHeight="1" thickBot="1" x14ac:dyDescent="0.25">
      <c r="A118" s="130"/>
      <c r="B118" s="126"/>
      <c r="C118" s="126"/>
      <c r="D118" s="27"/>
      <c r="E118" s="49"/>
      <c r="F118" s="35"/>
      <c r="G118" s="97"/>
      <c r="H118" s="51"/>
      <c r="I118" s="51"/>
      <c r="J118" s="51"/>
      <c r="K118" s="114"/>
      <c r="L118" s="51"/>
      <c r="M118" s="104"/>
    </row>
    <row r="119" spans="1:14" s="46" customFormat="1" ht="42.2" customHeight="1" thickBot="1" x14ac:dyDescent="0.25">
      <c r="A119" s="130"/>
      <c r="B119" s="127">
        <f>[1]caracteristicas!B11</f>
        <v>10</v>
      </c>
      <c r="C119" s="125" t="str">
        <f>[1]caracteristicas!C11</f>
        <v>Flexibilidad del currículo.</v>
      </c>
      <c r="D119" s="40" t="s">
        <v>51</v>
      </c>
      <c r="E119" s="42" t="s">
        <v>111</v>
      </c>
      <c r="F119" s="14" t="s">
        <v>101</v>
      </c>
      <c r="G119" s="92"/>
      <c r="H119" s="56">
        <v>100</v>
      </c>
      <c r="I119" s="56">
        <v>5</v>
      </c>
      <c r="J119" s="58"/>
      <c r="K119" s="110">
        <f>((((H119/100)*I119*$D$124)/5)/$D$134)*100</f>
        <v>20</v>
      </c>
      <c r="L119" s="58">
        <f t="shared" ref="L119" si="19">(H119/100*I119)</f>
        <v>5</v>
      </c>
      <c r="M119" s="100"/>
      <c r="N119" s="65"/>
    </row>
    <row r="120" spans="1:14" s="46" customFormat="1" thickBot="1" x14ac:dyDescent="0.25">
      <c r="A120" s="130"/>
      <c r="B120" s="127"/>
      <c r="C120" s="125"/>
      <c r="D120" s="40"/>
      <c r="E120" s="80"/>
      <c r="F120" s="124" t="s">
        <v>117</v>
      </c>
      <c r="G120" s="96"/>
      <c r="H120" s="70">
        <f>SUM(H118:H119)</f>
        <v>100</v>
      </c>
      <c r="I120" s="70">
        <f>(H118/100*I118)+(H119/100*I119)</f>
        <v>5</v>
      </c>
      <c r="J120" s="70">
        <v>0.5</v>
      </c>
      <c r="K120" s="111">
        <f>SUM(K118:K119)</f>
        <v>20</v>
      </c>
      <c r="L120" s="58"/>
      <c r="M120" s="100"/>
      <c r="N120" s="65"/>
    </row>
    <row r="121" spans="1:14" ht="48.75" thickBot="1" x14ac:dyDescent="0.25">
      <c r="A121" s="130"/>
      <c r="B121" s="127"/>
      <c r="C121" s="125"/>
      <c r="D121" s="13" t="s">
        <v>52</v>
      </c>
      <c r="E121" s="42" t="s">
        <v>113</v>
      </c>
      <c r="F121" s="17" t="s">
        <v>181</v>
      </c>
      <c r="G121" s="93" t="s">
        <v>23</v>
      </c>
      <c r="H121" s="140"/>
      <c r="I121" s="56"/>
      <c r="J121" s="58"/>
      <c r="K121" s="110">
        <f>((((H121/100)*I121*$D$124)/5)/$D$134)*100</f>
        <v>0</v>
      </c>
      <c r="L121" s="58">
        <f t="shared" ref="L121:L123" si="20">(H121/100*I121)</f>
        <v>0</v>
      </c>
      <c r="M121" s="101" t="s">
        <v>24</v>
      </c>
    </row>
    <row r="122" spans="1:14" ht="36.75" thickBot="1" x14ac:dyDescent="0.25">
      <c r="A122" s="130"/>
      <c r="B122" s="127"/>
      <c r="C122" s="125"/>
      <c r="D122" s="119" t="s">
        <v>53</v>
      </c>
      <c r="E122" s="120" t="s">
        <v>113</v>
      </c>
      <c r="F122" s="17" t="s">
        <v>182</v>
      </c>
      <c r="G122" s="93" t="s">
        <v>23</v>
      </c>
      <c r="H122" s="140"/>
      <c r="I122" s="56"/>
      <c r="J122" s="58"/>
      <c r="K122" s="110">
        <f>((((H122/100)*I122*$D$124)/5)/$D$134)*100</f>
        <v>0</v>
      </c>
      <c r="L122" s="58">
        <f t="shared" si="20"/>
        <v>0</v>
      </c>
      <c r="M122" s="101" t="s">
        <v>24</v>
      </c>
    </row>
    <row r="123" spans="1:14" ht="36.75" thickBot="1" x14ac:dyDescent="0.25">
      <c r="A123" s="130"/>
      <c r="B123" s="127"/>
      <c r="C123" s="125"/>
      <c r="D123" s="13">
        <v>98</v>
      </c>
      <c r="E123" s="42" t="s">
        <v>113</v>
      </c>
      <c r="F123" s="17" t="s">
        <v>183</v>
      </c>
      <c r="G123" s="93" t="s">
        <v>28</v>
      </c>
      <c r="H123" s="140"/>
      <c r="I123" s="56"/>
      <c r="J123" s="58"/>
      <c r="K123" s="110">
        <f>((((H123/100)*I123*$D$124)/5)/$D$134)*100</f>
        <v>0</v>
      </c>
      <c r="L123" s="58">
        <f t="shared" si="20"/>
        <v>0</v>
      </c>
      <c r="M123" s="101" t="s">
        <v>13</v>
      </c>
    </row>
    <row r="124" spans="1:14" ht="12.75" customHeight="1" x14ac:dyDescent="0.2">
      <c r="A124" s="130"/>
      <c r="B124" s="131" t="s">
        <v>120</v>
      </c>
      <c r="C124" s="131"/>
      <c r="D124" s="117">
        <v>2</v>
      </c>
      <c r="E124" s="40"/>
      <c r="F124" s="63" t="s">
        <v>238</v>
      </c>
      <c r="G124" s="92"/>
      <c r="H124" s="70">
        <f>SUM(H121:H123)</f>
        <v>0</v>
      </c>
      <c r="I124" s="70">
        <f>SUM(L121:L123)</f>
        <v>0</v>
      </c>
      <c r="J124" s="70">
        <v>0.5</v>
      </c>
      <c r="K124" s="111">
        <f>SUM(K121:K123)</f>
        <v>0</v>
      </c>
      <c r="L124" s="58"/>
      <c r="M124" s="100"/>
    </row>
    <row r="125" spans="1:14" s="46" customFormat="1" ht="18.75" customHeight="1" x14ac:dyDescent="0.2">
      <c r="A125" s="130"/>
      <c r="B125" s="60"/>
      <c r="C125" s="60"/>
      <c r="D125" s="61"/>
      <c r="E125" s="61"/>
      <c r="F125" s="62" t="s">
        <v>127</v>
      </c>
      <c r="G125" s="94"/>
      <c r="H125" s="70">
        <f>(H124*J124)+(H120*J120)</f>
        <v>50</v>
      </c>
      <c r="I125" s="70">
        <f>(I124*$J$124)+(I120*$J$120)</f>
        <v>2.5</v>
      </c>
      <c r="J125" s="70"/>
      <c r="K125" s="111">
        <f t="shared" ref="K125" si="21">(K124*$J$124)+(K120*$J$120)</f>
        <v>10</v>
      </c>
      <c r="L125" s="58"/>
      <c r="M125" s="102"/>
      <c r="N125" s="65"/>
    </row>
    <row r="126" spans="1:14" s="46" customFormat="1" ht="18.75" customHeight="1" x14ac:dyDescent="0.2">
      <c r="A126" s="130"/>
      <c r="B126" s="60"/>
      <c r="C126" s="60"/>
      <c r="D126" s="61"/>
      <c r="E126" s="61"/>
      <c r="F126" s="62" t="s">
        <v>121</v>
      </c>
      <c r="G126" s="94"/>
      <c r="H126" s="71"/>
      <c r="I126" s="71">
        <f>(I125*D124)/5</f>
        <v>1</v>
      </c>
      <c r="J126" s="71"/>
      <c r="K126" s="112"/>
      <c r="L126" s="71"/>
      <c r="M126" s="102"/>
      <c r="N126" s="65"/>
    </row>
    <row r="127" spans="1:14" ht="12.75" customHeight="1" thickBot="1" x14ac:dyDescent="0.25">
      <c r="A127" s="130"/>
      <c r="B127" s="126"/>
      <c r="C127" s="126"/>
      <c r="D127" s="27"/>
      <c r="E127" s="49"/>
      <c r="F127" s="35"/>
      <c r="G127" s="99"/>
      <c r="H127" s="18"/>
      <c r="I127" s="18"/>
      <c r="J127" s="18"/>
      <c r="K127" s="115"/>
      <c r="L127" s="18"/>
      <c r="M127" s="106"/>
    </row>
    <row r="128" spans="1:14" s="46" customFormat="1" ht="43.15" customHeight="1" thickBot="1" x14ac:dyDescent="0.25">
      <c r="A128" s="130"/>
      <c r="B128" s="127">
        <f>[1]caracteristicas!B12</f>
        <v>11</v>
      </c>
      <c r="C128" s="125" t="str">
        <f>[1]caracteristicas!C12</f>
        <v>Evaluación y mejoramiento permanente del programa.</v>
      </c>
      <c r="D128" s="40" t="s">
        <v>54</v>
      </c>
      <c r="E128" s="42" t="s">
        <v>111</v>
      </c>
      <c r="F128" s="15" t="s">
        <v>184</v>
      </c>
      <c r="G128" s="92" t="s">
        <v>185</v>
      </c>
      <c r="H128" s="56">
        <v>50</v>
      </c>
      <c r="I128" s="56"/>
      <c r="J128" s="58"/>
      <c r="K128" s="110">
        <f>((((H128/100)*I128*$D$130)/5)/$D$134)*100</f>
        <v>0</v>
      </c>
      <c r="L128" s="58">
        <f t="shared" ref="L128:L129" si="22">(H128/100*I128)</f>
        <v>0</v>
      </c>
      <c r="M128" s="100"/>
      <c r="N128" s="65"/>
    </row>
    <row r="129" spans="1:14" ht="44.85" customHeight="1" thickBot="1" x14ac:dyDescent="0.25">
      <c r="A129" s="130"/>
      <c r="B129" s="127"/>
      <c r="C129" s="125"/>
      <c r="D129" s="13">
        <v>62</v>
      </c>
      <c r="E129" s="42" t="s">
        <v>111</v>
      </c>
      <c r="F129" s="15" t="s">
        <v>55</v>
      </c>
      <c r="G129" s="92" t="s">
        <v>186</v>
      </c>
      <c r="H129" s="56">
        <v>50</v>
      </c>
      <c r="I129" s="56"/>
      <c r="J129" s="58"/>
      <c r="K129" s="110">
        <f>((((H129/100)*I129*$D$130)/5)/$D$134)*100</f>
        <v>0</v>
      </c>
      <c r="L129" s="58">
        <f t="shared" si="22"/>
        <v>0</v>
      </c>
      <c r="M129" s="100"/>
    </row>
    <row r="130" spans="1:14" ht="12.75" customHeight="1" x14ac:dyDescent="0.2">
      <c r="A130" s="130"/>
      <c r="B130" s="131" t="s">
        <v>120</v>
      </c>
      <c r="C130" s="131"/>
      <c r="D130" s="117">
        <v>1</v>
      </c>
      <c r="E130" s="40"/>
      <c r="F130" s="63" t="s">
        <v>117</v>
      </c>
      <c r="G130" s="92"/>
      <c r="H130" s="70">
        <f>SUM(H128:H129)</f>
        <v>100</v>
      </c>
      <c r="I130" s="70">
        <f>SUM(L128:L129)</f>
        <v>0</v>
      </c>
      <c r="J130" s="70">
        <v>1</v>
      </c>
      <c r="K130" s="111">
        <f>SUM(K128:K129)</f>
        <v>0</v>
      </c>
      <c r="L130" s="58"/>
      <c r="M130" s="100"/>
    </row>
    <row r="131" spans="1:14" s="46" customFormat="1" ht="18.75" customHeight="1" x14ac:dyDescent="0.2">
      <c r="A131" s="130"/>
      <c r="B131" s="60"/>
      <c r="C131" s="60"/>
      <c r="D131" s="61"/>
      <c r="E131" s="61"/>
      <c r="F131" s="62" t="s">
        <v>127</v>
      </c>
      <c r="G131" s="94"/>
      <c r="H131" s="70">
        <f>(H130*$J$97)</f>
        <v>100</v>
      </c>
      <c r="I131" s="70">
        <f t="shared" ref="I131" si="23">(I130*$J$97)</f>
        <v>0</v>
      </c>
      <c r="J131" s="70"/>
      <c r="K131" s="111">
        <f t="shared" ref="K131" si="24">(K130*$J$97)</f>
        <v>0</v>
      </c>
      <c r="L131" s="58"/>
      <c r="M131" s="102"/>
      <c r="N131" s="65"/>
    </row>
    <row r="132" spans="1:14" s="46" customFormat="1" ht="18.75" customHeight="1" x14ac:dyDescent="0.2">
      <c r="A132" s="130"/>
      <c r="B132" s="60"/>
      <c r="C132" s="60"/>
      <c r="D132" s="61"/>
      <c r="E132" s="61"/>
      <c r="F132" s="62" t="s">
        <v>121</v>
      </c>
      <c r="G132" s="94"/>
      <c r="H132" s="71"/>
      <c r="I132" s="71">
        <f>(I131*D130)/5</f>
        <v>0</v>
      </c>
      <c r="J132" s="71"/>
      <c r="K132" s="112"/>
      <c r="L132" s="71"/>
      <c r="M132" s="102"/>
      <c r="N132" s="65"/>
    </row>
    <row r="133" spans="1:14" ht="12.75" customHeight="1" x14ac:dyDescent="0.2">
      <c r="A133" s="130"/>
      <c r="B133" s="126"/>
      <c r="C133" s="126"/>
      <c r="D133" s="27"/>
      <c r="E133" s="27"/>
      <c r="F133" s="28"/>
      <c r="G133" s="99"/>
      <c r="H133" s="18"/>
      <c r="I133" s="18"/>
      <c r="J133" s="18"/>
      <c r="K133" s="115"/>
      <c r="L133" s="18"/>
      <c r="M133" s="107"/>
    </row>
    <row r="134" spans="1:14" ht="12.75" customHeight="1" x14ac:dyDescent="0.2">
      <c r="A134" s="128" t="s">
        <v>56</v>
      </c>
      <c r="B134" s="128"/>
      <c r="C134" s="128"/>
      <c r="D134" s="118" t="str">
        <f>+IF(D108+D115+D124+D130=10,"10","Error")</f>
        <v>10</v>
      </c>
      <c r="E134" s="36"/>
      <c r="F134" s="79" t="s">
        <v>124</v>
      </c>
      <c r="G134" s="98"/>
      <c r="H134" s="19"/>
      <c r="I134" s="69">
        <f>SUM(I110,I117,I126,I132)</f>
        <v>3.1</v>
      </c>
      <c r="J134" s="69">
        <f t="shared" ref="J134" si="25">SUM(J133,J127,J110)</f>
        <v>0</v>
      </c>
      <c r="K134" s="113">
        <f>SUM(K109,K116,K125,K131)</f>
        <v>31</v>
      </c>
      <c r="L134" s="19"/>
      <c r="M134" s="108"/>
    </row>
    <row r="135" spans="1:14" ht="20.25" customHeight="1" thickBot="1" x14ac:dyDescent="0.25">
      <c r="A135" s="129" t="s">
        <v>57</v>
      </c>
      <c r="B135" s="129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</row>
    <row r="136" spans="1:14" ht="12.75" customHeight="1" thickTop="1" thickBot="1" x14ac:dyDescent="0.25">
      <c r="A136" s="30" t="s">
        <v>4</v>
      </c>
      <c r="B136" s="31" t="s">
        <v>5</v>
      </c>
      <c r="C136" s="31" t="s">
        <v>6</v>
      </c>
      <c r="D136" s="32" t="s">
        <v>7</v>
      </c>
      <c r="E136" s="32"/>
      <c r="F136" s="33" t="s">
        <v>8</v>
      </c>
      <c r="G136" s="95" t="s">
        <v>9</v>
      </c>
      <c r="H136" s="54"/>
      <c r="I136" s="54"/>
      <c r="J136" s="54"/>
      <c r="K136" s="34"/>
      <c r="L136" s="34"/>
      <c r="M136" s="91" t="s">
        <v>10</v>
      </c>
    </row>
    <row r="137" spans="1:14" ht="51.75" customHeight="1" thickBot="1" x14ac:dyDescent="0.25">
      <c r="A137" s="130" t="s">
        <v>102</v>
      </c>
      <c r="B137" s="127">
        <f>[1]caracteristicas!B13</f>
        <v>12</v>
      </c>
      <c r="C137" s="125" t="str">
        <f>[1]caracteristicas!C13</f>
        <v>Articulación de la investigación o la creación artística con el proyecto institucional y los objetivos del programa.</v>
      </c>
      <c r="D137" s="13">
        <v>65</v>
      </c>
      <c r="E137" s="42" t="s">
        <v>111</v>
      </c>
      <c r="F137" s="14" t="s">
        <v>187</v>
      </c>
      <c r="G137" s="92" t="s">
        <v>191</v>
      </c>
      <c r="H137" s="56">
        <v>70</v>
      </c>
      <c r="I137" s="56">
        <v>5</v>
      </c>
      <c r="J137" s="58"/>
      <c r="K137" s="110">
        <f>((((H137/100)*I137*$D$142)/5)/$D$166)*100</f>
        <v>23.333333333333332</v>
      </c>
      <c r="L137" s="58">
        <f t="shared" ref="L137:L138" si="26">(H137/100*I137)</f>
        <v>3.5</v>
      </c>
      <c r="M137" s="100"/>
    </row>
    <row r="138" spans="1:14" s="46" customFormat="1" ht="45.95" customHeight="1" thickBot="1" x14ac:dyDescent="0.25">
      <c r="A138" s="130"/>
      <c r="B138" s="127"/>
      <c r="C138" s="125"/>
      <c r="D138" s="40">
        <v>66</v>
      </c>
      <c r="E138" s="42" t="s">
        <v>111</v>
      </c>
      <c r="F138" s="14" t="s">
        <v>188</v>
      </c>
      <c r="G138" s="92" t="s">
        <v>186</v>
      </c>
      <c r="H138" s="56">
        <v>30</v>
      </c>
      <c r="I138" s="56"/>
      <c r="J138" s="58"/>
      <c r="K138" s="110">
        <f>((((H138/100)*I138*$D$142)/5)/$D$166)*100</f>
        <v>0</v>
      </c>
      <c r="L138" s="58">
        <f t="shared" si="26"/>
        <v>0</v>
      </c>
      <c r="M138" s="100"/>
      <c r="N138" s="65"/>
    </row>
    <row r="139" spans="1:14" s="46" customFormat="1" thickBot="1" x14ac:dyDescent="0.25">
      <c r="A139" s="130"/>
      <c r="B139" s="127"/>
      <c r="C139" s="125"/>
      <c r="D139" s="40"/>
      <c r="E139" s="80"/>
      <c r="F139" s="124" t="s">
        <v>117</v>
      </c>
      <c r="G139" s="96"/>
      <c r="H139" s="70">
        <f>SUM(H137:H138)</f>
        <v>100</v>
      </c>
      <c r="I139" s="70">
        <f>(H137/100*I137)+(H138/100*I138)</f>
        <v>3.5</v>
      </c>
      <c r="J139" s="70">
        <v>0.7</v>
      </c>
      <c r="K139" s="111">
        <f>SUM(K137:K138)</f>
        <v>23.333333333333332</v>
      </c>
      <c r="L139" s="58"/>
      <c r="M139" s="100"/>
      <c r="N139" s="65"/>
    </row>
    <row r="140" spans="1:14" s="46" customFormat="1" ht="48.75" thickBot="1" x14ac:dyDescent="0.25">
      <c r="A140" s="130"/>
      <c r="B140" s="127"/>
      <c r="C140" s="125"/>
      <c r="D140" s="40">
        <v>67</v>
      </c>
      <c r="E140" s="42" t="s">
        <v>112</v>
      </c>
      <c r="F140" s="16" t="s">
        <v>189</v>
      </c>
      <c r="G140" s="92" t="s">
        <v>12</v>
      </c>
      <c r="H140" s="56">
        <v>50</v>
      </c>
      <c r="I140" s="56"/>
      <c r="J140" s="58"/>
      <c r="K140" s="110">
        <f>((((H140/100)*I140*$D$142)/5)/$D$166)*100</f>
        <v>0</v>
      </c>
      <c r="L140" s="58">
        <f t="shared" ref="L140:L141" si="27">(H140/100*I140)</f>
        <v>0</v>
      </c>
      <c r="M140" s="100" t="s">
        <v>13</v>
      </c>
      <c r="N140" s="65"/>
    </row>
    <row r="141" spans="1:14" ht="36.75" thickBot="1" x14ac:dyDescent="0.25">
      <c r="A141" s="130"/>
      <c r="B141" s="127"/>
      <c r="C141" s="125"/>
      <c r="D141" s="13">
        <v>68</v>
      </c>
      <c r="E141" s="42" t="s">
        <v>112</v>
      </c>
      <c r="F141" s="16" t="s">
        <v>190</v>
      </c>
      <c r="G141" s="93" t="s">
        <v>12</v>
      </c>
      <c r="H141" s="56">
        <v>50</v>
      </c>
      <c r="I141" s="56"/>
      <c r="J141" s="58"/>
      <c r="K141" s="110">
        <f>((((H141/100)*I141*$D$142)/5)/$D$166)*100</f>
        <v>0</v>
      </c>
      <c r="L141" s="58">
        <f t="shared" si="27"/>
        <v>0</v>
      </c>
      <c r="M141" s="101" t="s">
        <v>13</v>
      </c>
    </row>
    <row r="142" spans="1:14" ht="12.75" customHeight="1" x14ac:dyDescent="0.2">
      <c r="A142" s="130"/>
      <c r="B142" s="131" t="s">
        <v>120</v>
      </c>
      <c r="C142" s="131"/>
      <c r="D142" s="117">
        <v>4</v>
      </c>
      <c r="E142" s="40"/>
      <c r="F142" s="63" t="s">
        <v>239</v>
      </c>
      <c r="G142" s="92"/>
      <c r="H142" s="70">
        <f>SUM(H141,H140)</f>
        <v>100</v>
      </c>
      <c r="I142" s="70">
        <f>(H140/100*I140)+(H141/100*I141)</f>
        <v>0</v>
      </c>
      <c r="J142" s="70">
        <v>0.3</v>
      </c>
      <c r="K142" s="111">
        <f t="shared" ref="K142" si="28">SUM(K141,K140)</f>
        <v>0</v>
      </c>
      <c r="L142" s="58"/>
      <c r="M142" s="100"/>
    </row>
    <row r="143" spans="1:14" s="46" customFormat="1" ht="18.75" customHeight="1" x14ac:dyDescent="0.2">
      <c r="A143" s="130"/>
      <c r="B143" s="60"/>
      <c r="C143" s="60"/>
      <c r="D143" s="61"/>
      <c r="E143" s="61"/>
      <c r="F143" s="62" t="s">
        <v>127</v>
      </c>
      <c r="G143" s="94"/>
      <c r="H143" s="70">
        <f>(H139*$J$139)+(H142*J142)</f>
        <v>100</v>
      </c>
      <c r="I143" s="70">
        <f>(I139*$J$139)+(I142*$J$142)</f>
        <v>2.4499999999999997</v>
      </c>
      <c r="J143" s="70"/>
      <c r="K143" s="111">
        <f t="shared" ref="K143" si="29">(K139*$J$139)+(K142*$J$142)</f>
        <v>16.333333333333332</v>
      </c>
      <c r="L143" s="58"/>
      <c r="M143" s="102"/>
      <c r="N143" s="65"/>
    </row>
    <row r="144" spans="1:14" s="46" customFormat="1" ht="18.75" customHeight="1" x14ac:dyDescent="0.2">
      <c r="A144" s="130"/>
      <c r="B144" s="60"/>
      <c r="C144" s="60"/>
      <c r="D144" s="61"/>
      <c r="E144" s="61"/>
      <c r="F144" s="62" t="s">
        <v>121</v>
      </c>
      <c r="G144" s="94"/>
      <c r="H144" s="71"/>
      <c r="I144" s="71">
        <f>(I143*D142)/5</f>
        <v>1.9599999999999997</v>
      </c>
      <c r="J144" s="71"/>
      <c r="K144" s="112"/>
      <c r="L144" s="71"/>
      <c r="M144" s="102"/>
      <c r="N144" s="65"/>
    </row>
    <row r="145" spans="1:14" ht="12.75" customHeight="1" thickBot="1" x14ac:dyDescent="0.25">
      <c r="A145" s="130"/>
      <c r="B145" s="126"/>
      <c r="C145" s="126"/>
      <c r="D145" s="27"/>
      <c r="E145" s="49"/>
      <c r="F145" s="35"/>
      <c r="G145" s="99"/>
      <c r="H145" s="18"/>
      <c r="I145" s="18"/>
      <c r="J145" s="18"/>
      <c r="K145" s="115"/>
      <c r="L145" s="18"/>
      <c r="M145" s="106"/>
    </row>
    <row r="146" spans="1:14" ht="42.2" customHeight="1" thickBot="1" x14ac:dyDescent="0.25">
      <c r="A146" s="130"/>
      <c r="B146" s="127">
        <f>[1]caracteristicas!B14</f>
        <v>13</v>
      </c>
      <c r="C146" s="125" t="str">
        <f>[1]caracteristicas!C14</f>
        <v>Estructura investigativa (grupos, líneas de investigación y creación artística, proyectos, recursos que sustentan el programa).</v>
      </c>
      <c r="D146" s="13" t="s">
        <v>58</v>
      </c>
      <c r="E146" s="42" t="s">
        <v>111</v>
      </c>
      <c r="F146" s="15" t="s">
        <v>192</v>
      </c>
      <c r="G146" s="92"/>
      <c r="H146" s="56">
        <v>100</v>
      </c>
      <c r="I146" s="56"/>
      <c r="J146" s="58"/>
      <c r="K146" s="110">
        <f>((((H146/100)*I146*$D$153)/5)/$D$166)*100</f>
        <v>0</v>
      </c>
      <c r="L146" s="58">
        <f t="shared" ref="L146" si="30">(H146/100*I146)</f>
        <v>0</v>
      </c>
      <c r="M146" s="100"/>
    </row>
    <row r="147" spans="1:14" s="46" customFormat="1" thickBot="1" x14ac:dyDescent="0.25">
      <c r="A147" s="130"/>
      <c r="B147" s="127"/>
      <c r="C147" s="125"/>
      <c r="D147" s="40"/>
      <c r="E147" s="80"/>
      <c r="F147" s="124" t="s">
        <v>117</v>
      </c>
      <c r="G147" s="96"/>
      <c r="H147" s="70">
        <f>SUM(H145:H146)</f>
        <v>100</v>
      </c>
      <c r="I147" s="70">
        <f>(H145/100*I145)+(H146/100*I146)</f>
        <v>0</v>
      </c>
      <c r="J147" s="70">
        <v>0.5</v>
      </c>
      <c r="K147" s="111">
        <f>SUM(K145:K146)</f>
        <v>0</v>
      </c>
      <c r="L147" s="58"/>
      <c r="M147" s="100"/>
      <c r="N147" s="65"/>
    </row>
    <row r="148" spans="1:14" s="46" customFormat="1" ht="39.950000000000003" customHeight="1" thickBot="1" x14ac:dyDescent="0.25">
      <c r="A148" s="130"/>
      <c r="B148" s="127"/>
      <c r="C148" s="125"/>
      <c r="D148" s="40">
        <v>70</v>
      </c>
      <c r="E148" s="42" t="s">
        <v>113</v>
      </c>
      <c r="F148" s="17" t="s">
        <v>193</v>
      </c>
      <c r="G148" s="92" t="s">
        <v>59</v>
      </c>
      <c r="H148" s="140"/>
      <c r="I148" s="56"/>
      <c r="J148" s="58"/>
      <c r="K148" s="110">
        <f>((((H148/100)*I148*$D$153)/5)/$D$166)*100</f>
        <v>0</v>
      </c>
      <c r="L148" s="58">
        <f t="shared" ref="L148:L152" si="31">(H148/100*I148)</f>
        <v>0</v>
      </c>
      <c r="M148" s="100" t="s">
        <v>13</v>
      </c>
      <c r="N148" s="65"/>
    </row>
    <row r="149" spans="1:14" s="46" customFormat="1" ht="44.1" customHeight="1" thickBot="1" x14ac:dyDescent="0.25">
      <c r="A149" s="130"/>
      <c r="B149" s="127"/>
      <c r="C149" s="125"/>
      <c r="D149" s="40">
        <v>71</v>
      </c>
      <c r="E149" s="42" t="s">
        <v>113</v>
      </c>
      <c r="F149" s="17" t="s">
        <v>60</v>
      </c>
      <c r="G149" s="92" t="s">
        <v>17</v>
      </c>
      <c r="H149" s="140"/>
      <c r="I149" s="56"/>
      <c r="J149" s="58"/>
      <c r="K149" s="110">
        <f t="shared" ref="K149:K152" si="32">((((H149/100)*I149*$D$153)/5)/$D$166)*100</f>
        <v>0</v>
      </c>
      <c r="L149" s="58">
        <f t="shared" si="31"/>
        <v>0</v>
      </c>
      <c r="M149" s="100" t="s">
        <v>13</v>
      </c>
      <c r="N149" s="65"/>
    </row>
    <row r="150" spans="1:14" s="46" customFormat="1" ht="39.950000000000003" customHeight="1" thickBot="1" x14ac:dyDescent="0.25">
      <c r="A150" s="130"/>
      <c r="B150" s="127"/>
      <c r="C150" s="125"/>
      <c r="D150" s="40">
        <v>72</v>
      </c>
      <c r="E150" s="42" t="s">
        <v>113</v>
      </c>
      <c r="F150" s="17" t="s">
        <v>105</v>
      </c>
      <c r="G150" s="92" t="s">
        <v>196</v>
      </c>
      <c r="H150" s="140"/>
      <c r="I150" s="56"/>
      <c r="J150" s="58"/>
      <c r="K150" s="110">
        <f t="shared" si="32"/>
        <v>0</v>
      </c>
      <c r="L150" s="58">
        <f t="shared" si="31"/>
        <v>0</v>
      </c>
      <c r="M150" s="100" t="s">
        <v>13</v>
      </c>
      <c r="N150" s="65"/>
    </row>
    <row r="151" spans="1:14" ht="48.75" thickBot="1" x14ac:dyDescent="0.25">
      <c r="A151" s="130"/>
      <c r="B151" s="127"/>
      <c r="C151" s="125"/>
      <c r="D151" s="13">
        <v>73</v>
      </c>
      <c r="E151" s="42" t="s">
        <v>113</v>
      </c>
      <c r="F151" s="17" t="s">
        <v>194</v>
      </c>
      <c r="G151" s="93" t="s">
        <v>17</v>
      </c>
      <c r="H151" s="140"/>
      <c r="I151" s="56"/>
      <c r="J151" s="58"/>
      <c r="K151" s="110">
        <f t="shared" si="32"/>
        <v>0</v>
      </c>
      <c r="L151" s="58">
        <f t="shared" si="31"/>
        <v>0</v>
      </c>
      <c r="M151" s="101" t="s">
        <v>13</v>
      </c>
    </row>
    <row r="152" spans="1:14" ht="36.75" thickBot="1" x14ac:dyDescent="0.25">
      <c r="A152" s="130"/>
      <c r="B152" s="127"/>
      <c r="C152" s="125"/>
      <c r="D152" s="13">
        <v>74</v>
      </c>
      <c r="E152" s="42" t="s">
        <v>113</v>
      </c>
      <c r="F152" s="17" t="s">
        <v>195</v>
      </c>
      <c r="G152" s="93" t="s">
        <v>59</v>
      </c>
      <c r="H152" s="140"/>
      <c r="I152" s="56"/>
      <c r="J152" s="58"/>
      <c r="K152" s="110">
        <f t="shared" si="32"/>
        <v>0</v>
      </c>
      <c r="L152" s="58">
        <f t="shared" si="31"/>
        <v>0</v>
      </c>
      <c r="M152" s="101" t="s">
        <v>13</v>
      </c>
    </row>
    <row r="153" spans="1:14" ht="12.75" customHeight="1" x14ac:dyDescent="0.2">
      <c r="A153" s="130"/>
      <c r="B153" s="131" t="s">
        <v>120</v>
      </c>
      <c r="C153" s="131"/>
      <c r="D153" s="117">
        <v>4</v>
      </c>
      <c r="E153" s="40"/>
      <c r="F153" s="63" t="s">
        <v>238</v>
      </c>
      <c r="G153" s="92"/>
      <c r="H153" s="70">
        <f>SUM(H148:H152)</f>
        <v>0</v>
      </c>
      <c r="I153" s="70">
        <f>SUM(L148:L152)</f>
        <v>0</v>
      </c>
      <c r="J153" s="70">
        <v>0.5</v>
      </c>
      <c r="K153" s="111">
        <f>SUM(K148:K152)</f>
        <v>0</v>
      </c>
      <c r="L153" s="58"/>
      <c r="M153" s="100"/>
    </row>
    <row r="154" spans="1:14" s="46" customFormat="1" ht="18.75" customHeight="1" x14ac:dyDescent="0.2">
      <c r="A154" s="130"/>
      <c r="B154" s="60"/>
      <c r="C154" s="60"/>
      <c r="D154" s="61"/>
      <c r="E154" s="61"/>
      <c r="F154" s="62" t="s">
        <v>127</v>
      </c>
      <c r="G154" s="94"/>
      <c r="H154" s="70">
        <f>(H147*$J$147)+(H153*$J$153)</f>
        <v>50</v>
      </c>
      <c r="I154" s="70">
        <f t="shared" ref="I154:K154" si="33">(I147*$J$147)+(I153*$J$153)</f>
        <v>0</v>
      </c>
      <c r="J154" s="70"/>
      <c r="K154" s="111">
        <f t="shared" si="33"/>
        <v>0</v>
      </c>
      <c r="L154" s="58"/>
      <c r="M154" s="102"/>
      <c r="N154" s="65"/>
    </row>
    <row r="155" spans="1:14" s="46" customFormat="1" ht="18.75" customHeight="1" x14ac:dyDescent="0.2">
      <c r="A155" s="130"/>
      <c r="B155" s="60"/>
      <c r="C155" s="60"/>
      <c r="D155" s="61"/>
      <c r="E155" s="61"/>
      <c r="F155" s="62" t="s">
        <v>121</v>
      </c>
      <c r="G155" s="94"/>
      <c r="H155" s="71"/>
      <c r="I155" s="71">
        <f>(I154*D153)/5</f>
        <v>0</v>
      </c>
      <c r="J155" s="71"/>
      <c r="K155" s="112"/>
      <c r="L155" s="71"/>
      <c r="M155" s="102"/>
      <c r="N155" s="65"/>
    </row>
    <row r="156" spans="1:14" ht="12.75" customHeight="1" thickBot="1" x14ac:dyDescent="0.25">
      <c r="A156" s="130"/>
      <c r="B156" s="126"/>
      <c r="C156" s="126"/>
      <c r="D156" s="27"/>
      <c r="E156" s="49"/>
      <c r="F156" s="35"/>
      <c r="G156" s="97"/>
      <c r="H156" s="51"/>
      <c r="I156" s="51"/>
      <c r="J156" s="51"/>
      <c r="K156" s="114"/>
      <c r="L156" s="51"/>
      <c r="M156" s="104"/>
    </row>
    <row r="157" spans="1:14" ht="39.950000000000003" customHeight="1" thickBot="1" x14ac:dyDescent="0.25">
      <c r="A157" s="130"/>
      <c r="B157" s="127">
        <f>[1]caracteristicas!B15</f>
        <v>14</v>
      </c>
      <c r="C157" s="125" t="str">
        <f>[1]caracteristicas!C15</f>
        <v>Producción científica y/o artística de los estudiantes y profesores del programa, y su impacto.</v>
      </c>
      <c r="D157" s="13">
        <v>75</v>
      </c>
      <c r="E157" s="42" t="s">
        <v>113</v>
      </c>
      <c r="F157" s="17" t="s">
        <v>197</v>
      </c>
      <c r="G157" s="93" t="s">
        <v>34</v>
      </c>
      <c r="H157" s="140"/>
      <c r="I157" s="56"/>
      <c r="J157" s="58"/>
      <c r="K157" s="110">
        <f>((((H157/100)*I157*$D$153)/5)/$D$166)*100</f>
        <v>0</v>
      </c>
      <c r="L157" s="58">
        <f t="shared" ref="L157:L161" si="34">(H157/100*I157)</f>
        <v>0</v>
      </c>
      <c r="M157" s="101" t="s">
        <v>13</v>
      </c>
    </row>
    <row r="158" spans="1:14" ht="39.950000000000003" customHeight="1" thickBot="1" x14ac:dyDescent="0.25">
      <c r="A158" s="130"/>
      <c r="B158" s="127"/>
      <c r="C158" s="125"/>
      <c r="D158" s="13">
        <v>76</v>
      </c>
      <c r="E158" s="42" t="s">
        <v>113</v>
      </c>
      <c r="F158" s="17" t="s">
        <v>198</v>
      </c>
      <c r="G158" s="93" t="s">
        <v>34</v>
      </c>
      <c r="H158" s="140"/>
      <c r="I158" s="56"/>
      <c r="J158" s="58"/>
      <c r="K158" s="110">
        <f t="shared" ref="K158:K161" si="35">((((H158/100)*I158*$D$153)/5)/$D$166)*100</f>
        <v>0</v>
      </c>
      <c r="L158" s="58">
        <f t="shared" si="34"/>
        <v>0</v>
      </c>
      <c r="M158" s="101" t="s">
        <v>13</v>
      </c>
    </row>
    <row r="159" spans="1:14" ht="39.950000000000003" customHeight="1" thickBot="1" x14ac:dyDescent="0.25">
      <c r="A159" s="130"/>
      <c r="B159" s="127"/>
      <c r="C159" s="125"/>
      <c r="D159" s="13">
        <v>77</v>
      </c>
      <c r="E159" s="42" t="s">
        <v>113</v>
      </c>
      <c r="F159" s="17" t="s">
        <v>61</v>
      </c>
      <c r="G159" s="93" t="s">
        <v>62</v>
      </c>
      <c r="H159" s="140"/>
      <c r="I159" s="56"/>
      <c r="J159" s="58"/>
      <c r="K159" s="110">
        <f t="shared" si="35"/>
        <v>0</v>
      </c>
      <c r="L159" s="58">
        <f t="shared" si="34"/>
        <v>0</v>
      </c>
      <c r="M159" s="101" t="s">
        <v>13</v>
      </c>
    </row>
    <row r="160" spans="1:14" ht="39.950000000000003" customHeight="1" thickBot="1" x14ac:dyDescent="0.25">
      <c r="A160" s="130"/>
      <c r="B160" s="127"/>
      <c r="C160" s="125"/>
      <c r="D160" s="13">
        <v>78</v>
      </c>
      <c r="E160" s="42" t="s">
        <v>113</v>
      </c>
      <c r="F160" s="17" t="s">
        <v>199</v>
      </c>
      <c r="G160" s="93" t="s">
        <v>136</v>
      </c>
      <c r="H160" s="140"/>
      <c r="I160" s="56"/>
      <c r="J160" s="58"/>
      <c r="K160" s="110">
        <f t="shared" si="35"/>
        <v>0</v>
      </c>
      <c r="L160" s="58">
        <f t="shared" si="34"/>
        <v>0</v>
      </c>
      <c r="M160" s="101" t="s">
        <v>13</v>
      </c>
    </row>
    <row r="161" spans="1:14" ht="36" customHeight="1" thickBot="1" x14ac:dyDescent="0.25">
      <c r="A161" s="130"/>
      <c r="B161" s="127"/>
      <c r="C161" s="125"/>
      <c r="D161" s="13">
        <v>79</v>
      </c>
      <c r="E161" s="42" t="s">
        <v>113</v>
      </c>
      <c r="F161" s="17" t="s">
        <v>200</v>
      </c>
      <c r="G161" s="93" t="s">
        <v>23</v>
      </c>
      <c r="H161" s="140"/>
      <c r="I161" s="56"/>
      <c r="J161" s="58"/>
      <c r="K161" s="110">
        <f t="shared" si="35"/>
        <v>0</v>
      </c>
      <c r="L161" s="58">
        <f t="shared" si="34"/>
        <v>0</v>
      </c>
      <c r="M161" s="101" t="s">
        <v>13</v>
      </c>
    </row>
    <row r="162" spans="1:14" ht="12.75" customHeight="1" x14ac:dyDescent="0.2">
      <c r="A162" s="130"/>
      <c r="B162" s="131" t="s">
        <v>120</v>
      </c>
      <c r="C162" s="131"/>
      <c r="D162" s="117">
        <v>4</v>
      </c>
      <c r="E162" s="40"/>
      <c r="F162" s="63" t="s">
        <v>238</v>
      </c>
      <c r="G162" s="92"/>
      <c r="H162" s="70">
        <f>SUM(H157:H161)</f>
        <v>0</v>
      </c>
      <c r="I162" s="70">
        <f>SUM(L157:L161)</f>
        <v>0</v>
      </c>
      <c r="J162" s="70">
        <v>1</v>
      </c>
      <c r="K162" s="111">
        <f>SUM(K157:K161)</f>
        <v>0</v>
      </c>
      <c r="L162" s="58"/>
      <c r="M162" s="100"/>
    </row>
    <row r="163" spans="1:14" s="46" customFormat="1" ht="18.75" customHeight="1" x14ac:dyDescent="0.2">
      <c r="A163" s="130"/>
      <c r="B163" s="60"/>
      <c r="C163" s="60"/>
      <c r="D163" s="61"/>
      <c r="E163" s="61"/>
      <c r="F163" s="62" t="s">
        <v>127</v>
      </c>
      <c r="G163" s="94"/>
      <c r="H163" s="70">
        <f>(H162*$J$162)</f>
        <v>0</v>
      </c>
      <c r="I163" s="70">
        <f t="shared" ref="I163:K163" si="36">(I162*$J$162)</f>
        <v>0</v>
      </c>
      <c r="J163" s="70"/>
      <c r="K163" s="111">
        <f t="shared" si="36"/>
        <v>0</v>
      </c>
      <c r="L163" s="58"/>
      <c r="M163" s="102"/>
      <c r="N163" s="65"/>
    </row>
    <row r="164" spans="1:14" s="46" customFormat="1" ht="18.75" customHeight="1" x14ac:dyDescent="0.2">
      <c r="A164" s="130"/>
      <c r="B164" s="60"/>
      <c r="C164" s="60"/>
      <c r="D164" s="61"/>
      <c r="E164" s="61"/>
      <c r="F164" s="62" t="s">
        <v>121</v>
      </c>
      <c r="G164" s="94"/>
      <c r="H164" s="71"/>
      <c r="I164" s="71">
        <f>(I163*D162)/5</f>
        <v>0</v>
      </c>
      <c r="J164" s="71"/>
      <c r="K164" s="112"/>
      <c r="L164" s="71"/>
      <c r="M164" s="102"/>
      <c r="N164" s="65"/>
    </row>
    <row r="165" spans="1:14" ht="12.75" customHeight="1" x14ac:dyDescent="0.2">
      <c r="A165" s="130"/>
      <c r="B165" s="126"/>
      <c r="C165" s="126"/>
      <c r="D165" s="27"/>
      <c r="E165" s="27"/>
      <c r="F165" s="28"/>
      <c r="G165" s="97"/>
      <c r="H165" s="51"/>
      <c r="I165" s="51"/>
      <c r="J165" s="51"/>
      <c r="K165" s="114"/>
      <c r="L165" s="51"/>
      <c r="M165" s="104"/>
    </row>
    <row r="166" spans="1:14" ht="12.75" customHeight="1" x14ac:dyDescent="0.2">
      <c r="A166" s="128" t="s">
        <v>63</v>
      </c>
      <c r="B166" s="128"/>
      <c r="C166" s="128"/>
      <c r="D166" s="118" t="str">
        <f>+IF(D142+D153+D162=12,"12","Error")</f>
        <v>12</v>
      </c>
      <c r="E166" s="36"/>
      <c r="F166" s="79" t="s">
        <v>124</v>
      </c>
      <c r="G166" s="98"/>
      <c r="H166" s="19"/>
      <c r="I166" s="69">
        <f>SUM(I144,I155,I164)</f>
        <v>1.9599999999999997</v>
      </c>
      <c r="J166" s="69">
        <f t="shared" ref="J166" si="37">SUM(J144,J155,J164)</f>
        <v>0</v>
      </c>
      <c r="K166" s="113">
        <f>SUM(K143,K154,K163)</f>
        <v>16.333333333333332</v>
      </c>
      <c r="L166" s="19"/>
      <c r="M166" s="108"/>
    </row>
    <row r="167" spans="1:14" ht="20.25" customHeight="1" thickBot="1" x14ac:dyDescent="0.25">
      <c r="A167" s="129" t="s">
        <v>64</v>
      </c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</row>
    <row r="168" spans="1:14" ht="12.75" customHeight="1" thickTop="1" thickBot="1" x14ac:dyDescent="0.25">
      <c r="A168" s="30" t="s">
        <v>4</v>
      </c>
      <c r="B168" s="31" t="s">
        <v>5</v>
      </c>
      <c r="C168" s="31" t="s">
        <v>6</v>
      </c>
      <c r="D168" s="32" t="s">
        <v>7</v>
      </c>
      <c r="E168" s="32"/>
      <c r="F168" s="33" t="s">
        <v>8</v>
      </c>
      <c r="G168" s="95" t="s">
        <v>9</v>
      </c>
      <c r="H168" s="54"/>
      <c r="I168" s="54"/>
      <c r="J168" s="54"/>
      <c r="K168" s="34"/>
      <c r="L168" s="34"/>
      <c r="M168" s="91" t="s">
        <v>10</v>
      </c>
    </row>
    <row r="169" spans="1:14" ht="48.75" thickBot="1" x14ac:dyDescent="0.25">
      <c r="A169" s="130" t="s">
        <v>104</v>
      </c>
      <c r="B169" s="43">
        <f>[1]caracteristicas!B16</f>
        <v>15</v>
      </c>
      <c r="C169" s="44" t="str">
        <f>[1]caracteristicas!C16</f>
        <v>Articulación de los objetivos del programa con otros programas.</v>
      </c>
      <c r="D169" s="13" t="s">
        <v>65</v>
      </c>
      <c r="E169" s="44" t="s">
        <v>111</v>
      </c>
      <c r="F169" s="14" t="s">
        <v>201</v>
      </c>
      <c r="G169" s="92"/>
      <c r="H169" s="56">
        <v>100</v>
      </c>
      <c r="I169" s="56"/>
      <c r="J169" s="58"/>
      <c r="K169" s="110">
        <f>((((H169/100)*I169*$D$170)/5)/$D$193)*100</f>
        <v>0</v>
      </c>
      <c r="L169" s="58">
        <f t="shared" ref="L169" si="38">(H169/100*I169)</f>
        <v>0</v>
      </c>
      <c r="M169" s="100"/>
    </row>
    <row r="170" spans="1:14" ht="12.75" customHeight="1" x14ac:dyDescent="0.2">
      <c r="A170" s="130"/>
      <c r="B170" s="131" t="s">
        <v>120</v>
      </c>
      <c r="C170" s="131"/>
      <c r="D170" s="117">
        <v>4</v>
      </c>
      <c r="E170" s="40"/>
      <c r="F170" s="63" t="s">
        <v>117</v>
      </c>
      <c r="G170" s="92"/>
      <c r="H170" s="70">
        <f>SUM(H169)</f>
        <v>100</v>
      </c>
      <c r="I170" s="70">
        <f>SUM(L169)</f>
        <v>0</v>
      </c>
      <c r="J170" s="70">
        <v>1</v>
      </c>
      <c r="K170" s="111">
        <f>SUM(K169)</f>
        <v>0</v>
      </c>
      <c r="L170" s="58"/>
      <c r="M170" s="100"/>
    </row>
    <row r="171" spans="1:14" s="46" customFormat="1" ht="18.75" customHeight="1" x14ac:dyDescent="0.2">
      <c r="A171" s="130"/>
      <c r="B171" s="60"/>
      <c r="C171" s="60"/>
      <c r="D171" s="61"/>
      <c r="E171" s="61"/>
      <c r="F171" s="62" t="s">
        <v>127</v>
      </c>
      <c r="G171" s="94"/>
      <c r="H171" s="70">
        <f>(H170*$J$162)</f>
        <v>100</v>
      </c>
      <c r="I171" s="70">
        <f t="shared" ref="I171" si="39">(I170*$J$162)</f>
        <v>0</v>
      </c>
      <c r="J171" s="70"/>
      <c r="K171" s="111">
        <f t="shared" ref="K171" si="40">(K170*$J$162)</f>
        <v>0</v>
      </c>
      <c r="L171" s="58"/>
      <c r="M171" s="102"/>
      <c r="N171" s="65"/>
    </row>
    <row r="172" spans="1:14" s="46" customFormat="1" ht="18.75" customHeight="1" x14ac:dyDescent="0.2">
      <c r="A172" s="130"/>
      <c r="B172" s="60"/>
      <c r="C172" s="60"/>
      <c r="D172" s="61"/>
      <c r="E172" s="61"/>
      <c r="F172" s="62" t="s">
        <v>121</v>
      </c>
      <c r="G172" s="94"/>
      <c r="H172" s="71"/>
      <c r="I172" s="71">
        <f>(I171*D170)/5</f>
        <v>0</v>
      </c>
      <c r="J172" s="71"/>
      <c r="K172" s="112"/>
      <c r="L172" s="71"/>
      <c r="M172" s="102"/>
      <c r="N172" s="65"/>
    </row>
    <row r="173" spans="1:14" ht="13.5" customHeight="1" thickBot="1" x14ac:dyDescent="0.25">
      <c r="A173" s="130"/>
      <c r="B173" s="126"/>
      <c r="C173" s="126"/>
      <c r="D173" s="27"/>
      <c r="E173" s="49"/>
      <c r="F173" s="35"/>
      <c r="G173" s="99"/>
      <c r="H173" s="18"/>
      <c r="I173" s="18"/>
      <c r="J173" s="18"/>
      <c r="K173" s="115"/>
      <c r="L173" s="18"/>
      <c r="M173" s="106"/>
    </row>
    <row r="174" spans="1:14" ht="48.75" thickBot="1" x14ac:dyDescent="0.25">
      <c r="A174" s="130"/>
      <c r="B174" s="127">
        <f>[1]caracteristicas!B17</f>
        <v>16</v>
      </c>
      <c r="C174" s="125" t="str">
        <f>[1]caracteristicas!C17</f>
        <v>Relación del programa con el entorno.</v>
      </c>
      <c r="D174" s="13">
        <v>82</v>
      </c>
      <c r="E174" s="42" t="s">
        <v>111</v>
      </c>
      <c r="F174" s="15" t="s">
        <v>66</v>
      </c>
      <c r="G174" s="92"/>
      <c r="H174" s="56">
        <v>100</v>
      </c>
      <c r="I174" s="56"/>
      <c r="J174" s="58"/>
      <c r="K174" s="110">
        <f>((((H174/100)*I174*$D$180)/5)/$D$193)*100</f>
        <v>0</v>
      </c>
      <c r="L174" s="58">
        <f t="shared" ref="L174" si="41">(H174/100*I174)</f>
        <v>0</v>
      </c>
      <c r="M174" s="100"/>
    </row>
    <row r="175" spans="1:14" s="46" customFormat="1" thickBot="1" x14ac:dyDescent="0.25">
      <c r="A175" s="130"/>
      <c r="B175" s="127"/>
      <c r="C175" s="125"/>
      <c r="D175" s="40"/>
      <c r="E175" s="81"/>
      <c r="F175" s="124" t="s">
        <v>117</v>
      </c>
      <c r="G175" s="96"/>
      <c r="H175" s="70">
        <f>SUM(H174)</f>
        <v>100</v>
      </c>
      <c r="I175" s="70">
        <f>(H173/100*I173)+(H174/100*I174)</f>
        <v>0</v>
      </c>
      <c r="J175" s="70">
        <v>0.5</v>
      </c>
      <c r="K175" s="111">
        <f>SUM(K173:K174)</f>
        <v>0</v>
      </c>
      <c r="L175" s="58"/>
      <c r="M175" s="100"/>
      <c r="N175" s="65"/>
    </row>
    <row r="176" spans="1:14" ht="24.75" thickBot="1" x14ac:dyDescent="0.25">
      <c r="A176" s="130"/>
      <c r="B176" s="127"/>
      <c r="C176" s="125"/>
      <c r="D176" s="119">
        <v>12</v>
      </c>
      <c r="E176" s="120" t="s">
        <v>113</v>
      </c>
      <c r="F176" s="17" t="s">
        <v>138</v>
      </c>
      <c r="G176" s="93" t="s">
        <v>139</v>
      </c>
      <c r="H176" s="140"/>
      <c r="I176" s="56"/>
      <c r="J176" s="58"/>
      <c r="K176" s="110">
        <f>((((H176/100)*I176*$D$180)/5)/$D$193)*100</f>
        <v>0</v>
      </c>
      <c r="L176" s="58">
        <f t="shared" ref="L176:L179" si="42">(H176/100*I176)</f>
        <v>0</v>
      </c>
      <c r="M176" s="101" t="s">
        <v>13</v>
      </c>
    </row>
    <row r="177" spans="1:14" ht="36.75" thickBot="1" x14ac:dyDescent="0.25">
      <c r="A177" s="130"/>
      <c r="B177" s="127"/>
      <c r="C177" s="125"/>
      <c r="D177" s="119">
        <v>83</v>
      </c>
      <c r="E177" s="120" t="s">
        <v>113</v>
      </c>
      <c r="F177" s="17" t="s">
        <v>202</v>
      </c>
      <c r="G177" s="93" t="s">
        <v>139</v>
      </c>
      <c r="H177" s="140"/>
      <c r="I177" s="56"/>
      <c r="J177" s="58"/>
      <c r="K177" s="110">
        <f>((((H177/100)*I177*$D$180)/5)/$D$193)*100</f>
        <v>0</v>
      </c>
      <c r="L177" s="58">
        <f t="shared" si="42"/>
        <v>0</v>
      </c>
      <c r="M177" s="101" t="s">
        <v>24</v>
      </c>
    </row>
    <row r="178" spans="1:14" s="46" customFormat="1" ht="48.75" thickBot="1" x14ac:dyDescent="0.25">
      <c r="A178" s="130"/>
      <c r="B178" s="127"/>
      <c r="C178" s="125"/>
      <c r="D178" s="40">
        <v>84</v>
      </c>
      <c r="E178" s="42" t="s">
        <v>113</v>
      </c>
      <c r="F178" s="17" t="s">
        <v>203</v>
      </c>
      <c r="G178" s="92" t="s">
        <v>67</v>
      </c>
      <c r="H178" s="140"/>
      <c r="I178" s="56"/>
      <c r="J178" s="58"/>
      <c r="K178" s="110">
        <f t="shared" ref="K178:K179" si="43">((((H178/100)*I178*$D$180)/5)/$D$193)*100</f>
        <v>0</v>
      </c>
      <c r="L178" s="58">
        <f t="shared" si="42"/>
        <v>0</v>
      </c>
      <c r="M178" s="100" t="s">
        <v>13</v>
      </c>
      <c r="N178" s="65"/>
    </row>
    <row r="179" spans="1:14" ht="48.75" thickBot="1" x14ac:dyDescent="0.25">
      <c r="A179" s="130"/>
      <c r="B179" s="127"/>
      <c r="C179" s="125"/>
      <c r="D179" s="13">
        <v>85</v>
      </c>
      <c r="E179" s="42" t="s">
        <v>113</v>
      </c>
      <c r="F179" s="17" t="s">
        <v>204</v>
      </c>
      <c r="G179" s="93" t="s">
        <v>67</v>
      </c>
      <c r="H179" s="140"/>
      <c r="I179" s="56"/>
      <c r="J179" s="58"/>
      <c r="K179" s="110">
        <f t="shared" si="43"/>
        <v>0</v>
      </c>
      <c r="L179" s="58">
        <f t="shared" si="42"/>
        <v>0</v>
      </c>
      <c r="M179" s="101" t="s">
        <v>13</v>
      </c>
    </row>
    <row r="180" spans="1:14" ht="12.75" x14ac:dyDescent="0.2">
      <c r="A180" s="130"/>
      <c r="B180" s="131" t="s">
        <v>120</v>
      </c>
      <c r="C180" s="131"/>
      <c r="D180" s="117">
        <v>3</v>
      </c>
      <c r="E180" s="40"/>
      <c r="F180" s="63" t="s">
        <v>238</v>
      </c>
      <c r="G180" s="92"/>
      <c r="H180" s="70">
        <f>SUM(H176:H179)</f>
        <v>0</v>
      </c>
      <c r="I180" s="70">
        <f>SUM(L176:L179)</f>
        <v>0</v>
      </c>
      <c r="J180" s="70">
        <v>0.5</v>
      </c>
      <c r="K180" s="111">
        <f>SUM(K176:K179)</f>
        <v>0</v>
      </c>
      <c r="L180" s="58"/>
      <c r="M180" s="100"/>
    </row>
    <row r="181" spans="1:14" s="46" customFormat="1" ht="18.75" customHeight="1" x14ac:dyDescent="0.2">
      <c r="A181" s="130"/>
      <c r="B181" s="60"/>
      <c r="C181" s="60"/>
      <c r="D181" s="61"/>
      <c r="E181" s="61"/>
      <c r="F181" s="62" t="s">
        <v>127</v>
      </c>
      <c r="G181" s="94"/>
      <c r="H181" s="70">
        <f>(H175*$J$175)+(H180*$J$180)</f>
        <v>50</v>
      </c>
      <c r="I181" s="70">
        <f>(I175*$J$175)+(I180*$J$180)</f>
        <v>0</v>
      </c>
      <c r="J181" s="70"/>
      <c r="K181" s="111">
        <f>(K175*$J$175)+(K180*$J$180)</f>
        <v>0</v>
      </c>
      <c r="L181" s="58"/>
      <c r="M181" s="102"/>
      <c r="N181" s="65"/>
    </row>
    <row r="182" spans="1:14" s="46" customFormat="1" ht="18.75" customHeight="1" x14ac:dyDescent="0.2">
      <c r="A182" s="130"/>
      <c r="B182" s="60"/>
      <c r="C182" s="60"/>
      <c r="D182" s="61"/>
      <c r="E182" s="61"/>
      <c r="F182" s="62" t="s">
        <v>121</v>
      </c>
      <c r="G182" s="94"/>
      <c r="H182" s="71"/>
      <c r="I182" s="71">
        <f>(I181*D180)/5</f>
        <v>0</v>
      </c>
      <c r="J182" s="71"/>
      <c r="K182" s="112"/>
      <c r="L182" s="71"/>
      <c r="M182" s="102"/>
      <c r="N182" s="65"/>
    </row>
    <row r="183" spans="1:14" ht="12.75" customHeight="1" thickBot="1" x14ac:dyDescent="0.25">
      <c r="A183" s="130"/>
      <c r="B183" s="126"/>
      <c r="C183" s="126"/>
      <c r="D183" s="27"/>
      <c r="E183" s="49"/>
      <c r="F183" s="35"/>
      <c r="G183" s="99"/>
      <c r="H183" s="18"/>
      <c r="I183" s="18"/>
      <c r="J183" s="18"/>
      <c r="K183" s="115"/>
      <c r="L183" s="18"/>
      <c r="M183" s="106"/>
    </row>
    <row r="184" spans="1:14" ht="48.75" thickBot="1" x14ac:dyDescent="0.25">
      <c r="A184" s="130"/>
      <c r="B184" s="127">
        <f>[1]caracteristicas!B18</f>
        <v>17</v>
      </c>
      <c r="C184" s="125" t="str">
        <f>[1]caracteristicas!C18</f>
        <v>Relevancia e innovación de las líneas de investigación para el desarrollo del país o de la región y el avance en la disciplina.</v>
      </c>
      <c r="D184" s="13">
        <v>86</v>
      </c>
      <c r="E184" s="42" t="s">
        <v>111</v>
      </c>
      <c r="F184" s="15" t="s">
        <v>68</v>
      </c>
      <c r="G184" s="92"/>
      <c r="H184" s="56">
        <v>100</v>
      </c>
      <c r="I184" s="56"/>
      <c r="J184" s="58"/>
      <c r="K184" s="110">
        <f>((((H184/100)*I184*$D$189)/5)/$D$193)*100</f>
        <v>0</v>
      </c>
      <c r="L184" s="58">
        <f t="shared" ref="L184" si="44">(H184/100*I184)</f>
        <v>0</v>
      </c>
      <c r="M184" s="100"/>
    </row>
    <row r="185" spans="1:14" s="46" customFormat="1" thickBot="1" x14ac:dyDescent="0.25">
      <c r="A185" s="130"/>
      <c r="B185" s="127"/>
      <c r="C185" s="125"/>
      <c r="D185" s="40"/>
      <c r="E185" s="81"/>
      <c r="F185" s="124" t="s">
        <v>117</v>
      </c>
      <c r="G185" s="96"/>
      <c r="H185" s="70">
        <f>SUM(H183:H184)</f>
        <v>100</v>
      </c>
      <c r="I185" s="70">
        <f>(H184/100*I184)</f>
        <v>0</v>
      </c>
      <c r="J185" s="70">
        <v>0.4</v>
      </c>
      <c r="K185" s="111">
        <f>SUM(K183:K184)</f>
        <v>0</v>
      </c>
      <c r="L185" s="58"/>
      <c r="M185" s="100"/>
      <c r="N185" s="65"/>
    </row>
    <row r="186" spans="1:14" s="46" customFormat="1" ht="48.75" thickBot="1" x14ac:dyDescent="0.25">
      <c r="A186" s="130"/>
      <c r="B186" s="127"/>
      <c r="C186" s="125"/>
      <c r="D186" s="40">
        <v>88</v>
      </c>
      <c r="E186" s="42" t="s">
        <v>113</v>
      </c>
      <c r="F186" s="17" t="s">
        <v>106</v>
      </c>
      <c r="G186" s="92" t="s">
        <v>17</v>
      </c>
      <c r="H186" s="56">
        <v>100</v>
      </c>
      <c r="I186" s="56"/>
      <c r="J186" s="58"/>
      <c r="K186" s="110">
        <f>((((H186/100)*I186*$D$189)/5)/$D$193)*100</f>
        <v>0</v>
      </c>
      <c r="L186" s="58">
        <f t="shared" ref="L186" si="45">(H186/100*I186)</f>
        <v>0</v>
      </c>
      <c r="M186" s="100" t="s">
        <v>13</v>
      </c>
      <c r="N186" s="65"/>
    </row>
    <row r="187" spans="1:14" s="46" customFormat="1" thickBot="1" x14ac:dyDescent="0.25">
      <c r="A187" s="130"/>
      <c r="B187" s="82"/>
      <c r="C187" s="81"/>
      <c r="D187" s="40"/>
      <c r="E187" s="81"/>
      <c r="F187" s="124" t="s">
        <v>238</v>
      </c>
      <c r="G187" s="96"/>
      <c r="H187" s="70">
        <f>SUM(H186)</f>
        <v>100</v>
      </c>
      <c r="I187" s="70">
        <f>(H186/100*I186)</f>
        <v>0</v>
      </c>
      <c r="J187" s="70">
        <v>0.4</v>
      </c>
      <c r="K187" s="111">
        <f>SUM(K186)</f>
        <v>0</v>
      </c>
      <c r="L187" s="58"/>
      <c r="M187" s="100"/>
      <c r="N187" s="65"/>
    </row>
    <row r="188" spans="1:14" s="46" customFormat="1" ht="29.25" customHeight="1" thickBot="1" x14ac:dyDescent="0.25">
      <c r="A188" s="130"/>
      <c r="B188" s="75"/>
      <c r="C188" s="76"/>
      <c r="D188" s="40" t="s">
        <v>69</v>
      </c>
      <c r="E188" s="76" t="s">
        <v>112</v>
      </c>
      <c r="F188" s="9" t="s">
        <v>205</v>
      </c>
      <c r="G188" s="92" t="s">
        <v>12</v>
      </c>
      <c r="H188" s="56">
        <v>100</v>
      </c>
      <c r="I188" s="56"/>
      <c r="J188" s="58"/>
      <c r="K188" s="110">
        <f>((((H188/100)*I188*$D$189)/5)/$D$193)*100</f>
        <v>0</v>
      </c>
      <c r="L188" s="58">
        <f t="shared" ref="L188" si="46">(H188/100*I188)</f>
        <v>0</v>
      </c>
      <c r="M188" s="100" t="s">
        <v>13</v>
      </c>
      <c r="N188" s="65"/>
    </row>
    <row r="189" spans="1:14" ht="12.75" customHeight="1" x14ac:dyDescent="0.2">
      <c r="A189" s="130"/>
      <c r="B189" s="131" t="s">
        <v>120</v>
      </c>
      <c r="C189" s="131"/>
      <c r="D189" s="117">
        <v>3</v>
      </c>
      <c r="E189" s="40"/>
      <c r="F189" s="63" t="s">
        <v>239</v>
      </c>
      <c r="G189" s="92"/>
      <c r="H189" s="70">
        <f>SUM(H188)</f>
        <v>100</v>
      </c>
      <c r="I189" s="70">
        <f>SUM(L188)</f>
        <v>0</v>
      </c>
      <c r="J189" s="70">
        <v>0.2</v>
      </c>
      <c r="K189" s="111">
        <f>SUM(K188)</f>
        <v>0</v>
      </c>
      <c r="L189" s="58"/>
      <c r="M189" s="100"/>
    </row>
    <row r="190" spans="1:14" s="46" customFormat="1" ht="18.75" customHeight="1" x14ac:dyDescent="0.2">
      <c r="A190" s="130"/>
      <c r="B190" s="60"/>
      <c r="C190" s="60"/>
      <c r="D190" s="61"/>
      <c r="E190" s="61"/>
      <c r="F190" s="62" t="s">
        <v>127</v>
      </c>
      <c r="G190" s="94"/>
      <c r="H190" s="70">
        <f>(H185*$J$175)+(H189*$J$180)</f>
        <v>100</v>
      </c>
      <c r="I190" s="70">
        <f>(I185*$J$185)+(I187*$J$187)+(I189*$J$189)</f>
        <v>0</v>
      </c>
      <c r="J190" s="70"/>
      <c r="K190" s="111">
        <f t="shared" ref="K190" si="47">(K185*$J$185)+(K187*$J$187)+(K189*$J$189)</f>
        <v>0</v>
      </c>
      <c r="L190" s="58"/>
      <c r="M190" s="102"/>
      <c r="N190" s="65"/>
    </row>
    <row r="191" spans="1:14" s="46" customFormat="1" ht="18.75" customHeight="1" x14ac:dyDescent="0.2">
      <c r="A191" s="130"/>
      <c r="B191" s="60"/>
      <c r="C191" s="60"/>
      <c r="D191" s="61"/>
      <c r="E191" s="61"/>
      <c r="F191" s="62" t="s">
        <v>121</v>
      </c>
      <c r="G191" s="94"/>
      <c r="H191" s="71"/>
      <c r="I191" s="71">
        <f>(I190*D189)/5</f>
        <v>0</v>
      </c>
      <c r="J191" s="71"/>
      <c r="K191" s="112"/>
      <c r="L191" s="71"/>
      <c r="M191" s="102"/>
      <c r="N191" s="65"/>
    </row>
    <row r="192" spans="1:14" ht="12.75" customHeight="1" x14ac:dyDescent="0.2">
      <c r="A192" s="130"/>
      <c r="B192" s="126"/>
      <c r="C192" s="126"/>
      <c r="D192" s="27"/>
      <c r="E192" s="27"/>
      <c r="F192" s="28"/>
      <c r="G192" s="99"/>
      <c r="H192" s="18"/>
      <c r="I192" s="18"/>
      <c r="J192" s="18"/>
      <c r="K192" s="115"/>
      <c r="L192" s="18"/>
      <c r="M192" s="106"/>
    </row>
    <row r="193" spans="1:14" ht="12.75" customHeight="1" x14ac:dyDescent="0.2">
      <c r="A193" s="128" t="s">
        <v>70</v>
      </c>
      <c r="B193" s="128"/>
      <c r="C193" s="128"/>
      <c r="D193" s="118" t="str">
        <f>+IF(D170+D180+D189=10,"10","Error")</f>
        <v>10</v>
      </c>
      <c r="E193" s="36"/>
      <c r="F193" s="79" t="s">
        <v>124</v>
      </c>
      <c r="G193" s="98"/>
      <c r="H193" s="19"/>
      <c r="I193" s="69">
        <f>SUM(I172,I182,I191)</f>
        <v>0</v>
      </c>
      <c r="J193" s="69">
        <f>SUM(J172,J182,J191)</f>
        <v>0</v>
      </c>
      <c r="K193" s="113">
        <f>SUM(K171,K181,K190)</f>
        <v>0</v>
      </c>
      <c r="L193" s="19"/>
      <c r="M193" s="105"/>
    </row>
    <row r="194" spans="1:14" ht="20.25" customHeight="1" thickBot="1" x14ac:dyDescent="0.25">
      <c r="A194" s="129" t="s">
        <v>71</v>
      </c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</row>
    <row r="195" spans="1:14" ht="12.75" customHeight="1" thickTop="1" thickBot="1" x14ac:dyDescent="0.25">
      <c r="A195" s="30" t="s">
        <v>4</v>
      </c>
      <c r="B195" s="31" t="s">
        <v>5</v>
      </c>
      <c r="C195" s="31" t="s">
        <v>6</v>
      </c>
      <c r="D195" s="32" t="s">
        <v>7</v>
      </c>
      <c r="E195" s="32"/>
      <c r="F195" s="33" t="s">
        <v>8</v>
      </c>
      <c r="G195" s="95" t="s">
        <v>9</v>
      </c>
      <c r="H195" s="54"/>
      <c r="I195" s="54"/>
      <c r="J195" s="54"/>
      <c r="K195" s="34"/>
      <c r="L195" s="34"/>
      <c r="M195" s="91" t="s">
        <v>10</v>
      </c>
    </row>
    <row r="196" spans="1:14" s="46" customFormat="1" ht="39.950000000000003" customHeight="1" thickBot="1" x14ac:dyDescent="0.25">
      <c r="A196" s="130" t="s">
        <v>103</v>
      </c>
      <c r="B196" s="132">
        <f>[1]caracteristicas!B19</f>
        <v>18</v>
      </c>
      <c r="C196" s="125" t="str">
        <f>[1]caracteristicas!C19</f>
        <v>Movilidad de estudiantes y profesores del programa.</v>
      </c>
      <c r="D196" s="40">
        <v>89</v>
      </c>
      <c r="E196" s="42" t="s">
        <v>111</v>
      </c>
      <c r="F196" s="15" t="s">
        <v>206</v>
      </c>
      <c r="G196" s="92"/>
      <c r="H196" s="56">
        <v>70</v>
      </c>
      <c r="I196" s="56"/>
      <c r="J196" s="58"/>
      <c r="K196" s="110">
        <f>((((H196/100)*I196*$D$205)/5)/$D$223)*100</f>
        <v>0</v>
      </c>
      <c r="L196" s="58">
        <f t="shared" ref="L196:L197" si="48">(H196/100*I196)</f>
        <v>0</v>
      </c>
      <c r="M196" s="100"/>
      <c r="N196" s="65"/>
    </row>
    <row r="197" spans="1:14" ht="39.950000000000003" customHeight="1" thickBot="1" x14ac:dyDescent="0.25">
      <c r="A197" s="130"/>
      <c r="B197" s="132"/>
      <c r="C197" s="125"/>
      <c r="D197" s="13">
        <v>90</v>
      </c>
      <c r="E197" s="42" t="s">
        <v>111</v>
      </c>
      <c r="F197" s="15" t="s">
        <v>207</v>
      </c>
      <c r="G197" s="92"/>
      <c r="H197" s="56">
        <v>30</v>
      </c>
      <c r="I197" s="56"/>
      <c r="J197" s="58"/>
      <c r="K197" s="110">
        <f>((((H197/100)*I197*$D$205)/5)/$D$223)*100</f>
        <v>0</v>
      </c>
      <c r="L197" s="58">
        <f t="shared" si="48"/>
        <v>0</v>
      </c>
      <c r="M197" s="100"/>
    </row>
    <row r="198" spans="1:14" s="46" customFormat="1" thickBot="1" x14ac:dyDescent="0.25">
      <c r="A198" s="130"/>
      <c r="B198" s="132"/>
      <c r="C198" s="125"/>
      <c r="D198" s="40"/>
      <c r="E198" s="81"/>
      <c r="F198" s="124" t="s">
        <v>117</v>
      </c>
      <c r="G198" s="96"/>
      <c r="H198" s="70">
        <f>SUM(H196:H197)</f>
        <v>100</v>
      </c>
      <c r="I198" s="70">
        <f>SUM(L196:L197)</f>
        <v>0</v>
      </c>
      <c r="J198" s="70">
        <v>0.4</v>
      </c>
      <c r="K198" s="111">
        <f>SUM(K196:K197)</f>
        <v>0</v>
      </c>
      <c r="L198" s="58"/>
      <c r="M198" s="100"/>
      <c r="N198" s="65"/>
    </row>
    <row r="199" spans="1:14" ht="41.1" customHeight="1" thickBot="1" x14ac:dyDescent="0.25">
      <c r="A199" s="130"/>
      <c r="B199" s="132"/>
      <c r="C199" s="125"/>
      <c r="D199" s="13">
        <v>91</v>
      </c>
      <c r="E199" s="42" t="s">
        <v>113</v>
      </c>
      <c r="F199" s="17" t="s">
        <v>208</v>
      </c>
      <c r="G199" s="93" t="s">
        <v>17</v>
      </c>
      <c r="H199" s="140"/>
      <c r="I199" s="56"/>
      <c r="J199" s="58"/>
      <c r="K199" s="110">
        <f>((((H199/100)*I199*$D$205)/5)/$D$223)*100</f>
        <v>0</v>
      </c>
      <c r="L199" s="58">
        <f t="shared" ref="L199:L202" si="49">(H199/100*I199)</f>
        <v>0</v>
      </c>
      <c r="M199" s="101" t="s">
        <v>13</v>
      </c>
    </row>
    <row r="200" spans="1:14" s="46" customFormat="1" ht="39.950000000000003" customHeight="1" thickBot="1" x14ac:dyDescent="0.25">
      <c r="A200" s="130"/>
      <c r="B200" s="132"/>
      <c r="C200" s="125"/>
      <c r="D200" s="40">
        <v>92</v>
      </c>
      <c r="E200" s="42" t="s">
        <v>113</v>
      </c>
      <c r="F200" s="17" t="s">
        <v>209</v>
      </c>
      <c r="G200" s="92" t="s">
        <v>17</v>
      </c>
      <c r="H200" s="140"/>
      <c r="I200" s="56"/>
      <c r="J200" s="58"/>
      <c r="K200" s="110">
        <f>((((H200/100)*I200*$D$205)/5)/$D$223)*100</f>
        <v>0</v>
      </c>
      <c r="L200" s="58">
        <f t="shared" si="49"/>
        <v>0</v>
      </c>
      <c r="M200" s="100" t="s">
        <v>13</v>
      </c>
      <c r="N200" s="65"/>
    </row>
    <row r="201" spans="1:14" ht="48.6" customHeight="1" thickBot="1" x14ac:dyDescent="0.25">
      <c r="A201" s="130"/>
      <c r="B201" s="132"/>
      <c r="C201" s="125"/>
      <c r="D201" s="13" t="s">
        <v>72</v>
      </c>
      <c r="E201" s="42" t="s">
        <v>113</v>
      </c>
      <c r="F201" s="17" t="s">
        <v>210</v>
      </c>
      <c r="G201" s="93" t="s">
        <v>17</v>
      </c>
      <c r="H201" s="140"/>
      <c r="I201" s="56"/>
      <c r="J201" s="58"/>
      <c r="K201" s="110">
        <f>((((H201/100)*I201*$D$205)/5)/$D$223)*100</f>
        <v>0</v>
      </c>
      <c r="L201" s="58">
        <f t="shared" si="49"/>
        <v>0</v>
      </c>
      <c r="M201" s="101" t="s">
        <v>13</v>
      </c>
    </row>
    <row r="202" spans="1:14" ht="48" customHeight="1" thickBot="1" x14ac:dyDescent="0.25">
      <c r="A202" s="130"/>
      <c r="B202" s="132"/>
      <c r="C202" s="125"/>
      <c r="D202" s="13">
        <v>95</v>
      </c>
      <c r="E202" s="42" t="s">
        <v>113</v>
      </c>
      <c r="F202" s="17" t="s">
        <v>211</v>
      </c>
      <c r="G202" s="93" t="s">
        <v>17</v>
      </c>
      <c r="H202" s="140"/>
      <c r="I202" s="56"/>
      <c r="J202" s="58"/>
      <c r="K202" s="110">
        <f>((((H202/100)*I202*$D$205)/5)/$D$223)*100</f>
        <v>0</v>
      </c>
      <c r="L202" s="58">
        <f t="shared" si="49"/>
        <v>0</v>
      </c>
      <c r="M202" s="101" t="s">
        <v>13</v>
      </c>
    </row>
    <row r="203" spans="1:14" s="46" customFormat="1" thickBot="1" x14ac:dyDescent="0.25">
      <c r="A203" s="130"/>
      <c r="B203" s="132"/>
      <c r="C203" s="125"/>
      <c r="D203" s="40"/>
      <c r="E203" s="81"/>
      <c r="F203" s="124" t="s">
        <v>238</v>
      </c>
      <c r="G203" s="96"/>
      <c r="H203" s="70">
        <f>SUM(H199:H202)</f>
        <v>0</v>
      </c>
      <c r="I203" s="70">
        <f>SUM(L199:L202)</f>
        <v>0</v>
      </c>
      <c r="J203" s="70">
        <v>0.4</v>
      </c>
      <c r="K203" s="111">
        <f>SUM(K199:K202)</f>
        <v>0</v>
      </c>
      <c r="L203" s="58"/>
      <c r="M203" s="100"/>
      <c r="N203" s="65"/>
    </row>
    <row r="204" spans="1:14" s="46" customFormat="1" ht="42" customHeight="1" thickBot="1" x14ac:dyDescent="0.25">
      <c r="A204" s="130"/>
      <c r="B204" s="132"/>
      <c r="C204" s="125"/>
      <c r="D204" s="40">
        <v>96</v>
      </c>
      <c r="E204" s="42" t="s">
        <v>112</v>
      </c>
      <c r="F204" s="9" t="s">
        <v>212</v>
      </c>
      <c r="G204" s="92" t="s">
        <v>12</v>
      </c>
      <c r="H204" s="56">
        <v>100</v>
      </c>
      <c r="I204" s="56"/>
      <c r="J204" s="58"/>
      <c r="K204" s="110">
        <f>((((H204/100)*I204*$D$205)/5)/$D$223)*100</f>
        <v>0</v>
      </c>
      <c r="L204" s="58">
        <f t="shared" ref="L204" si="50">(H204/100*I204)</f>
        <v>0</v>
      </c>
      <c r="M204" s="100" t="s">
        <v>13</v>
      </c>
      <c r="N204" s="65"/>
    </row>
    <row r="205" spans="1:14" ht="12.75" customHeight="1" x14ac:dyDescent="0.2">
      <c r="A205" s="130"/>
      <c r="B205" s="131" t="s">
        <v>120</v>
      </c>
      <c r="C205" s="131"/>
      <c r="D205" s="117">
        <v>3</v>
      </c>
      <c r="E205" s="40"/>
      <c r="F205" s="63" t="s">
        <v>239</v>
      </c>
      <c r="G205" s="92"/>
      <c r="H205" s="70">
        <f>SUM(H204)</f>
        <v>100</v>
      </c>
      <c r="I205" s="70">
        <f>SUM(L204)</f>
        <v>0</v>
      </c>
      <c r="J205" s="70">
        <v>0.2</v>
      </c>
      <c r="K205" s="111">
        <f>SUM(K204)</f>
        <v>0</v>
      </c>
      <c r="L205" s="58"/>
      <c r="M205" s="100"/>
    </row>
    <row r="206" spans="1:14" s="46" customFormat="1" ht="18.75" customHeight="1" x14ac:dyDescent="0.2">
      <c r="A206" s="130"/>
      <c r="B206" s="60"/>
      <c r="C206" s="60"/>
      <c r="D206" s="61"/>
      <c r="E206" s="61"/>
      <c r="F206" s="62" t="s">
        <v>127</v>
      </c>
      <c r="G206" s="94"/>
      <c r="H206" s="70">
        <f>(H198*$J$198)+(H203*$J$203)+(H205*$J$205)</f>
        <v>60</v>
      </c>
      <c r="I206" s="70">
        <f t="shared" ref="I206:K206" si="51">(I198*$J$198)+(I203*$J$203)+(I205*$J$205)</f>
        <v>0</v>
      </c>
      <c r="J206" s="70"/>
      <c r="K206" s="111">
        <f t="shared" si="51"/>
        <v>0</v>
      </c>
      <c r="L206" s="58"/>
      <c r="M206" s="102"/>
      <c r="N206" s="65"/>
    </row>
    <row r="207" spans="1:14" s="46" customFormat="1" ht="18.75" customHeight="1" x14ac:dyDescent="0.2">
      <c r="A207" s="130"/>
      <c r="B207" s="60"/>
      <c r="C207" s="60"/>
      <c r="D207" s="61"/>
      <c r="E207" s="61"/>
      <c r="F207" s="62" t="s">
        <v>121</v>
      </c>
      <c r="G207" s="94"/>
      <c r="H207" s="71"/>
      <c r="I207" s="71">
        <f>(I206*D205)/5</f>
        <v>0</v>
      </c>
      <c r="J207" s="71"/>
      <c r="K207" s="112"/>
      <c r="L207" s="71"/>
      <c r="M207" s="102"/>
      <c r="N207" s="65"/>
    </row>
    <row r="208" spans="1:14" ht="12.75" customHeight="1" thickBot="1" x14ac:dyDescent="0.25">
      <c r="A208" s="130"/>
      <c r="B208" s="126"/>
      <c r="C208" s="126"/>
      <c r="D208" s="27"/>
      <c r="E208" s="27"/>
      <c r="F208" s="35"/>
      <c r="G208" s="99"/>
      <c r="H208" s="18"/>
      <c r="I208" s="18"/>
      <c r="J208" s="18"/>
      <c r="K208" s="115"/>
      <c r="L208" s="18"/>
      <c r="M208" s="106"/>
    </row>
    <row r="209" spans="1:14" s="46" customFormat="1" ht="39.950000000000003" customHeight="1" x14ac:dyDescent="0.2">
      <c r="A209" s="130"/>
      <c r="B209" s="127">
        <f>[1]caracteristicas!B20</f>
        <v>19</v>
      </c>
      <c r="C209" s="125" t="str">
        <f>[1]caracteristicas!C20</f>
        <v>Internacionalización del currículo.</v>
      </c>
      <c r="D209" s="40" t="s">
        <v>74</v>
      </c>
      <c r="E209" s="42" t="s">
        <v>111</v>
      </c>
      <c r="F209" s="1" t="s">
        <v>213</v>
      </c>
      <c r="G209" s="92"/>
      <c r="H209" s="56">
        <v>100</v>
      </c>
      <c r="I209" s="56"/>
      <c r="J209" s="58"/>
      <c r="K209" s="110">
        <f>((((H209/100)*I209*$D$213)/5)/$D$223)*100</f>
        <v>0</v>
      </c>
      <c r="L209" s="58">
        <f t="shared" ref="L209" si="52">(H209/100*I209)</f>
        <v>0</v>
      </c>
      <c r="M209" s="100"/>
      <c r="N209" s="65"/>
    </row>
    <row r="210" spans="1:14" s="46" customFormat="1" thickBot="1" x14ac:dyDescent="0.25">
      <c r="A210" s="130"/>
      <c r="B210" s="127"/>
      <c r="C210" s="125"/>
      <c r="D210" s="40"/>
      <c r="E210" s="81"/>
      <c r="F210" s="124" t="s">
        <v>117</v>
      </c>
      <c r="G210" s="96"/>
      <c r="H210" s="70">
        <f>SUM(H208:H209)</f>
        <v>100</v>
      </c>
      <c r="I210" s="70">
        <f>SUM(L208:L209)</f>
        <v>0</v>
      </c>
      <c r="J210" s="70">
        <v>0.5</v>
      </c>
      <c r="K210" s="111">
        <f>SUM(K208:K209)</f>
        <v>0</v>
      </c>
      <c r="L210" s="58"/>
      <c r="M210" s="100"/>
      <c r="N210" s="65"/>
    </row>
    <row r="211" spans="1:14" ht="48" customHeight="1" thickBot="1" x14ac:dyDescent="0.25">
      <c r="A211" s="130"/>
      <c r="B211" s="127"/>
      <c r="C211" s="125"/>
      <c r="D211" s="13" t="s">
        <v>75</v>
      </c>
      <c r="E211" s="42" t="s">
        <v>113</v>
      </c>
      <c r="F211" s="17" t="s">
        <v>214</v>
      </c>
      <c r="G211" s="93" t="s">
        <v>73</v>
      </c>
      <c r="H211" s="140"/>
      <c r="I211" s="56"/>
      <c r="J211" s="58"/>
      <c r="K211" s="110">
        <f t="shared" ref="K211:K212" si="53">((((H211/100)*I211*$D$213)/5)/$D$223)*100</f>
        <v>0</v>
      </c>
      <c r="L211" s="58">
        <f t="shared" ref="L211:L212" si="54">(H211/100*I211)</f>
        <v>0</v>
      </c>
      <c r="M211" s="101" t="s">
        <v>24</v>
      </c>
    </row>
    <row r="212" spans="1:14" ht="42" customHeight="1" thickBot="1" x14ac:dyDescent="0.25">
      <c r="A212" s="130"/>
      <c r="B212" s="127"/>
      <c r="C212" s="125"/>
      <c r="D212" s="13">
        <v>100</v>
      </c>
      <c r="E212" s="42" t="s">
        <v>113</v>
      </c>
      <c r="F212" s="17" t="s">
        <v>215</v>
      </c>
      <c r="G212" s="93" t="s">
        <v>17</v>
      </c>
      <c r="H212" s="140"/>
      <c r="I212" s="56"/>
      <c r="J212" s="58"/>
      <c r="K212" s="110">
        <f t="shared" si="53"/>
        <v>0</v>
      </c>
      <c r="L212" s="58">
        <f t="shared" si="54"/>
        <v>0</v>
      </c>
      <c r="M212" s="101" t="s">
        <v>13</v>
      </c>
    </row>
    <row r="213" spans="1:14" ht="12.75" customHeight="1" x14ac:dyDescent="0.2">
      <c r="A213" s="130"/>
      <c r="B213" s="131" t="s">
        <v>120</v>
      </c>
      <c r="C213" s="131"/>
      <c r="D213" s="117">
        <v>3</v>
      </c>
      <c r="E213" s="40"/>
      <c r="F213" s="63" t="s">
        <v>238</v>
      </c>
      <c r="G213" s="92"/>
      <c r="H213" s="70">
        <f>SUM(H211:H212)</f>
        <v>0</v>
      </c>
      <c r="I213" s="70">
        <f>SUM(L211:L212)</f>
        <v>0</v>
      </c>
      <c r="J213" s="70">
        <v>0.5</v>
      </c>
      <c r="K213" s="111">
        <f>SUM(K211:K212)</f>
        <v>0</v>
      </c>
      <c r="L213" s="58"/>
      <c r="M213" s="100"/>
    </row>
    <row r="214" spans="1:14" s="46" customFormat="1" ht="18.75" customHeight="1" x14ac:dyDescent="0.2">
      <c r="A214" s="130"/>
      <c r="B214" s="60"/>
      <c r="C214" s="60"/>
      <c r="D214" s="61"/>
      <c r="E214" s="61"/>
      <c r="F214" s="62" t="s">
        <v>127</v>
      </c>
      <c r="G214" s="94"/>
      <c r="H214" s="70">
        <f>(H210*$J$210)+(H213*$J$213)</f>
        <v>50</v>
      </c>
      <c r="I214" s="70">
        <f>(I210*$J$210)+(I213*$J$213)</f>
        <v>0</v>
      </c>
      <c r="J214" s="70"/>
      <c r="K214" s="111">
        <f>(K210*$J$210)+(K213*$J$213)</f>
        <v>0</v>
      </c>
      <c r="L214" s="58"/>
      <c r="M214" s="102"/>
      <c r="N214" s="65"/>
    </row>
    <row r="215" spans="1:14" s="46" customFormat="1" ht="18.75" customHeight="1" x14ac:dyDescent="0.2">
      <c r="A215" s="130"/>
      <c r="B215" s="60"/>
      <c r="C215" s="60"/>
      <c r="D215" s="61"/>
      <c r="E215" s="61"/>
      <c r="F215" s="62" t="s">
        <v>121</v>
      </c>
      <c r="G215" s="94"/>
      <c r="H215" s="71"/>
      <c r="I215" s="71">
        <f>(I214*D213)/5</f>
        <v>0</v>
      </c>
      <c r="J215" s="71"/>
      <c r="K215" s="112"/>
      <c r="L215" s="71"/>
      <c r="M215" s="102"/>
      <c r="N215" s="65"/>
    </row>
    <row r="216" spans="1:14" ht="12.75" customHeight="1" thickBot="1" x14ac:dyDescent="0.25">
      <c r="A216" s="130"/>
      <c r="B216" s="126"/>
      <c r="C216" s="126"/>
      <c r="D216" s="27"/>
      <c r="E216" s="49"/>
      <c r="F216" s="35"/>
      <c r="G216" s="99"/>
      <c r="H216" s="18"/>
      <c r="I216" s="18"/>
      <c r="J216" s="18"/>
      <c r="K216" s="115"/>
      <c r="L216" s="18"/>
      <c r="M216" s="106"/>
    </row>
    <row r="217" spans="1:14" s="46" customFormat="1" ht="46.5" customHeight="1" thickBot="1" x14ac:dyDescent="0.25">
      <c r="A217" s="130"/>
      <c r="B217" s="127">
        <f>[1]caracteristicas!B21</f>
        <v>20</v>
      </c>
      <c r="C217" s="125" t="str">
        <f>[1]caracteristicas!C21</f>
        <v>Intercambio de producción académica orginado en el programa.</v>
      </c>
      <c r="D217" s="40">
        <v>101</v>
      </c>
      <c r="E217" s="42" t="s">
        <v>113</v>
      </c>
      <c r="F217" s="17" t="s">
        <v>216</v>
      </c>
      <c r="G217" s="92" t="s">
        <v>17</v>
      </c>
      <c r="H217" s="141"/>
      <c r="I217" s="50"/>
      <c r="J217" s="50"/>
      <c r="K217" s="110">
        <f>((((H217/100)*I217*$D$219)/5)/$D$223)*100</f>
        <v>0</v>
      </c>
      <c r="L217" s="58">
        <f t="shared" ref="L217:L218" si="55">(H217/100*I217)</f>
        <v>0</v>
      </c>
      <c r="M217" s="100" t="s">
        <v>13</v>
      </c>
      <c r="N217" s="65"/>
    </row>
    <row r="218" spans="1:14" ht="42.75" customHeight="1" thickBot="1" x14ac:dyDescent="0.25">
      <c r="A218" s="130"/>
      <c r="B218" s="127"/>
      <c r="C218" s="125"/>
      <c r="D218" s="13">
        <v>102</v>
      </c>
      <c r="E218" s="42" t="s">
        <v>113</v>
      </c>
      <c r="F218" s="17" t="s">
        <v>217</v>
      </c>
      <c r="G218" s="93" t="s">
        <v>17</v>
      </c>
      <c r="H218" s="141"/>
      <c r="I218" s="50"/>
      <c r="J218" s="50"/>
      <c r="K218" s="110">
        <f>((((H218/100)*I218*$D$219)/5)/$D$223)*100</f>
        <v>0</v>
      </c>
      <c r="L218" s="58">
        <f t="shared" si="55"/>
        <v>0</v>
      </c>
      <c r="M218" s="101" t="s">
        <v>13</v>
      </c>
    </row>
    <row r="219" spans="1:14" ht="12.75" customHeight="1" x14ac:dyDescent="0.2">
      <c r="A219" s="130"/>
      <c r="B219" s="131" t="s">
        <v>120</v>
      </c>
      <c r="C219" s="131"/>
      <c r="D219" s="117">
        <v>4</v>
      </c>
      <c r="E219" s="40"/>
      <c r="F219" s="63" t="s">
        <v>238</v>
      </c>
      <c r="G219" s="92"/>
      <c r="H219" s="70">
        <f>SUM(H216:H218)</f>
        <v>0</v>
      </c>
      <c r="I219" s="70">
        <f>SUM(L216:L218)</f>
        <v>0</v>
      </c>
      <c r="J219" s="70">
        <v>1</v>
      </c>
      <c r="K219" s="111">
        <f>SUM(K216:K218)</f>
        <v>0</v>
      </c>
      <c r="L219" s="58"/>
      <c r="M219" s="100"/>
    </row>
    <row r="220" spans="1:14" s="46" customFormat="1" ht="18.75" customHeight="1" x14ac:dyDescent="0.2">
      <c r="A220" s="130"/>
      <c r="B220" s="60"/>
      <c r="C220" s="60"/>
      <c r="D220" s="61"/>
      <c r="E220" s="61"/>
      <c r="F220" s="62" t="s">
        <v>127</v>
      </c>
      <c r="G220" s="94"/>
      <c r="H220" s="70">
        <f>(H219*$J$219)</f>
        <v>0</v>
      </c>
      <c r="I220" s="70">
        <f>(I219*$J$219)</f>
        <v>0</v>
      </c>
      <c r="J220" s="70"/>
      <c r="K220" s="111">
        <f t="shared" ref="K220" si="56">(K219*$J$219)</f>
        <v>0</v>
      </c>
      <c r="L220" s="58"/>
      <c r="M220" s="102"/>
      <c r="N220" s="65"/>
    </row>
    <row r="221" spans="1:14" s="46" customFormat="1" ht="18.75" customHeight="1" x14ac:dyDescent="0.2">
      <c r="A221" s="130"/>
      <c r="B221" s="60"/>
      <c r="C221" s="60"/>
      <c r="D221" s="61"/>
      <c r="E221" s="61"/>
      <c r="F221" s="62" t="s">
        <v>121</v>
      </c>
      <c r="G221" s="94"/>
      <c r="H221" s="71"/>
      <c r="I221" s="71">
        <f>(I220*D219)/5</f>
        <v>0</v>
      </c>
      <c r="J221" s="71"/>
      <c r="K221" s="112"/>
      <c r="L221" s="71"/>
      <c r="M221" s="102"/>
      <c r="N221" s="65"/>
    </row>
    <row r="222" spans="1:14" ht="12.75" customHeight="1" x14ac:dyDescent="0.2">
      <c r="A222" s="130"/>
      <c r="B222" s="126"/>
      <c r="C222" s="126"/>
      <c r="D222" s="27"/>
      <c r="E222" s="27"/>
      <c r="F222" s="28"/>
      <c r="G222" s="99"/>
      <c r="H222" s="18"/>
      <c r="I222" s="18"/>
      <c r="J222" s="18"/>
      <c r="K222" s="115"/>
      <c r="L222" s="18"/>
      <c r="M222" s="106"/>
    </row>
    <row r="223" spans="1:14" ht="12.75" customHeight="1" x14ac:dyDescent="0.2">
      <c r="A223" s="128" t="s">
        <v>76</v>
      </c>
      <c r="B223" s="128"/>
      <c r="C223" s="128"/>
      <c r="D223" s="118" t="str">
        <f>+IF(D205+D213+D219,"10","Error")</f>
        <v>10</v>
      </c>
      <c r="E223" s="36"/>
      <c r="F223" s="79" t="s">
        <v>124</v>
      </c>
      <c r="G223" s="98"/>
      <c r="H223" s="19"/>
      <c r="I223" s="69">
        <f>SUM(I207,I215,I221)</f>
        <v>0</v>
      </c>
      <c r="J223" s="69"/>
      <c r="K223" s="113">
        <f>SUM(K206,K214,K220)</f>
        <v>0</v>
      </c>
      <c r="L223" s="19"/>
      <c r="M223" s="105"/>
    </row>
    <row r="224" spans="1:14" ht="20.25" customHeight="1" thickBot="1" x14ac:dyDescent="0.25">
      <c r="A224" s="129" t="s">
        <v>77</v>
      </c>
      <c r="B224" s="129"/>
      <c r="C224" s="129"/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</row>
    <row r="225" spans="1:14" ht="12.75" customHeight="1" thickTop="1" thickBot="1" x14ac:dyDescent="0.25">
      <c r="A225" s="30" t="s">
        <v>4</v>
      </c>
      <c r="B225" s="31" t="s">
        <v>5</v>
      </c>
      <c r="C225" s="31" t="s">
        <v>6</v>
      </c>
      <c r="D225" s="32" t="s">
        <v>7</v>
      </c>
      <c r="E225" s="32"/>
      <c r="F225" s="33" t="s">
        <v>8</v>
      </c>
      <c r="G225" s="95" t="s">
        <v>9</v>
      </c>
      <c r="H225" s="54"/>
      <c r="I225" s="54"/>
      <c r="J225" s="54"/>
      <c r="K225" s="34"/>
      <c r="L225" s="34"/>
      <c r="M225" s="91" t="s">
        <v>10</v>
      </c>
    </row>
    <row r="226" spans="1:14" s="46" customFormat="1" ht="61.9" customHeight="1" thickBot="1" x14ac:dyDescent="0.25">
      <c r="A226" s="130" t="s">
        <v>128</v>
      </c>
      <c r="B226" s="127">
        <f>[1]caracteristicas!B22</f>
        <v>21</v>
      </c>
      <c r="C226" s="125" t="str">
        <f>[1]caracteristicas!C22</f>
        <v>Apoyo institucional para el bienestar.</v>
      </c>
      <c r="D226" s="40">
        <v>103</v>
      </c>
      <c r="E226" s="42" t="s">
        <v>111</v>
      </c>
      <c r="F226" s="15" t="s">
        <v>107</v>
      </c>
      <c r="G226" s="92"/>
      <c r="H226" s="56">
        <v>30</v>
      </c>
      <c r="I226" s="56">
        <v>5</v>
      </c>
      <c r="J226" s="58"/>
      <c r="K226" s="110">
        <f>((((H226/100)*I226*$D$233)/5)/$D$242)*100</f>
        <v>15</v>
      </c>
      <c r="L226" s="58">
        <f t="shared" ref="L226:L227" si="57">(H226/100*I226)</f>
        <v>1.5</v>
      </c>
      <c r="M226" s="100"/>
      <c r="N226" s="65"/>
    </row>
    <row r="227" spans="1:14" ht="45.95" customHeight="1" thickBot="1" x14ac:dyDescent="0.25">
      <c r="A227" s="130"/>
      <c r="B227" s="127"/>
      <c r="C227" s="125"/>
      <c r="D227" s="13">
        <v>104</v>
      </c>
      <c r="E227" s="42" t="s">
        <v>111</v>
      </c>
      <c r="F227" s="15" t="s">
        <v>218</v>
      </c>
      <c r="G227" s="92"/>
      <c r="H227" s="56">
        <v>70</v>
      </c>
      <c r="I227" s="56"/>
      <c r="J227" s="58"/>
      <c r="K227" s="110">
        <f>((((H227/100)*I227*$D$233)/5)/$D$242)*100</f>
        <v>0</v>
      </c>
      <c r="L227" s="58">
        <f t="shared" si="57"/>
        <v>0</v>
      </c>
      <c r="M227" s="100"/>
    </row>
    <row r="228" spans="1:14" s="46" customFormat="1" thickBot="1" x14ac:dyDescent="0.25">
      <c r="A228" s="130"/>
      <c r="B228" s="127"/>
      <c r="C228" s="125"/>
      <c r="D228" s="40"/>
      <c r="E228" s="81"/>
      <c r="F228" s="124" t="s">
        <v>117</v>
      </c>
      <c r="G228" s="96"/>
      <c r="H228" s="70">
        <f>SUM(H226:H227)</f>
        <v>100</v>
      </c>
      <c r="I228" s="70">
        <f>SUM(L226:L227)</f>
        <v>1.5</v>
      </c>
      <c r="J228" s="70">
        <v>0.4</v>
      </c>
      <c r="K228" s="111">
        <f>SUM(K226:K227)</f>
        <v>15</v>
      </c>
      <c r="L228" s="58"/>
      <c r="M228" s="100"/>
      <c r="N228" s="65"/>
    </row>
    <row r="229" spans="1:14" ht="60" customHeight="1" thickBot="1" x14ac:dyDescent="0.25">
      <c r="A229" s="130"/>
      <c r="B229" s="127"/>
      <c r="C229" s="125"/>
      <c r="D229" s="13">
        <v>106</v>
      </c>
      <c r="E229" s="42" t="s">
        <v>113</v>
      </c>
      <c r="F229" s="17" t="s">
        <v>219</v>
      </c>
      <c r="G229" s="122" t="s">
        <v>17</v>
      </c>
      <c r="H229" s="140"/>
      <c r="I229" s="56"/>
      <c r="J229" s="58"/>
      <c r="K229" s="110">
        <f>((((H229/100)*I229*$D$233)/5)/$D$242)*100</f>
        <v>0</v>
      </c>
      <c r="L229" s="58">
        <f t="shared" ref="L229:L230" si="58">(H229/100*I229)</f>
        <v>0</v>
      </c>
      <c r="M229" s="101" t="s">
        <v>13</v>
      </c>
    </row>
    <row r="230" spans="1:14" ht="53.45" customHeight="1" thickBot="1" x14ac:dyDescent="0.25">
      <c r="A230" s="130"/>
      <c r="B230" s="127"/>
      <c r="C230" s="125"/>
      <c r="D230" s="13">
        <v>107</v>
      </c>
      <c r="E230" s="42" t="s">
        <v>113</v>
      </c>
      <c r="F230" s="17" t="s">
        <v>78</v>
      </c>
      <c r="G230" s="93" t="s">
        <v>17</v>
      </c>
      <c r="H230" s="140"/>
      <c r="I230" s="56"/>
      <c r="J230" s="58"/>
      <c r="K230" s="110">
        <f>((((H230/100)*I230*$D$233)/5)/$D$242)*100</f>
        <v>0</v>
      </c>
      <c r="L230" s="58">
        <f t="shared" si="58"/>
        <v>0</v>
      </c>
      <c r="M230" s="101" t="s">
        <v>13</v>
      </c>
    </row>
    <row r="231" spans="1:14" s="46" customFormat="1" thickBot="1" x14ac:dyDescent="0.25">
      <c r="A231" s="130"/>
      <c r="B231" s="82"/>
      <c r="C231" s="81"/>
      <c r="D231" s="40"/>
      <c r="E231" s="81"/>
      <c r="F231" s="124" t="s">
        <v>238</v>
      </c>
      <c r="G231" s="96"/>
      <c r="H231" s="70">
        <f>SUM(H229:H230)</f>
        <v>0</v>
      </c>
      <c r="I231" s="70">
        <f>SUM(L229:L230)</f>
        <v>0</v>
      </c>
      <c r="J231" s="70">
        <v>0.4</v>
      </c>
      <c r="K231" s="111">
        <f>SUM(K229:K230)</f>
        <v>0</v>
      </c>
      <c r="L231" s="58"/>
      <c r="M231" s="100"/>
      <c r="N231" s="65"/>
    </row>
    <row r="232" spans="1:14" ht="24.75" thickBot="1" x14ac:dyDescent="0.25">
      <c r="A232" s="130"/>
      <c r="B232" s="75"/>
      <c r="C232" s="76"/>
      <c r="D232" s="75">
        <v>105</v>
      </c>
      <c r="E232" s="76" t="s">
        <v>112</v>
      </c>
      <c r="F232" s="16" t="s">
        <v>220</v>
      </c>
      <c r="G232" s="93" t="s">
        <v>12</v>
      </c>
      <c r="H232" s="56">
        <v>100</v>
      </c>
      <c r="I232" s="56"/>
      <c r="J232" s="58"/>
      <c r="K232" s="110">
        <f>((((H232/100)*I232*$D$233)/5)/$D$242)*100</f>
        <v>0</v>
      </c>
      <c r="L232" s="58">
        <f t="shared" ref="L232" si="59">(H232/100*I232)</f>
        <v>0</v>
      </c>
      <c r="M232" s="101" t="s">
        <v>13</v>
      </c>
    </row>
    <row r="233" spans="1:14" ht="12.75" customHeight="1" x14ac:dyDescent="0.2">
      <c r="A233" s="130"/>
      <c r="B233" s="133" t="s">
        <v>120</v>
      </c>
      <c r="C233" s="134"/>
      <c r="D233" s="117">
        <v>4</v>
      </c>
      <c r="E233" s="40"/>
      <c r="F233" s="63" t="s">
        <v>239</v>
      </c>
      <c r="G233" s="92"/>
      <c r="H233" s="70">
        <f>SUM(H232)</f>
        <v>100</v>
      </c>
      <c r="I233" s="70">
        <f>SUM(L232)</f>
        <v>0</v>
      </c>
      <c r="J233" s="70">
        <v>0.2</v>
      </c>
      <c r="K233" s="111">
        <f>SUM(K232)</f>
        <v>0</v>
      </c>
      <c r="L233" s="58"/>
      <c r="M233" s="100"/>
    </row>
    <row r="234" spans="1:14" s="46" customFormat="1" ht="18.75" customHeight="1" x14ac:dyDescent="0.2">
      <c r="A234" s="130"/>
      <c r="B234" s="60"/>
      <c r="C234" s="60"/>
      <c r="D234" s="61"/>
      <c r="E234" s="61"/>
      <c r="F234" s="62" t="s">
        <v>127</v>
      </c>
      <c r="G234" s="94"/>
      <c r="H234" s="70">
        <f>(H228*$J$228)+(H231*$J$231)+(H233*$J$233)</f>
        <v>60</v>
      </c>
      <c r="I234" s="70">
        <f t="shared" ref="I234:K234" si="60">(I228*$J$228)+(I231*$J$231)+(I233*$J$233)</f>
        <v>0.60000000000000009</v>
      </c>
      <c r="J234" s="70"/>
      <c r="K234" s="111">
        <f t="shared" si="60"/>
        <v>6</v>
      </c>
      <c r="L234" s="58"/>
      <c r="M234" s="102"/>
      <c r="N234" s="65"/>
    </row>
    <row r="235" spans="1:14" s="46" customFormat="1" ht="18.75" customHeight="1" x14ac:dyDescent="0.2">
      <c r="A235" s="130"/>
      <c r="B235" s="60"/>
      <c r="C235" s="60"/>
      <c r="D235" s="61"/>
      <c r="E235" s="61"/>
      <c r="F235" s="62" t="s">
        <v>121</v>
      </c>
      <c r="G235" s="94"/>
      <c r="H235" s="71"/>
      <c r="I235" s="71">
        <f>(I234*D233)/5</f>
        <v>0.48000000000000009</v>
      </c>
      <c r="J235" s="71"/>
      <c r="K235" s="112"/>
      <c r="L235" s="71"/>
      <c r="M235" s="102"/>
      <c r="N235" s="65"/>
    </row>
    <row r="236" spans="1:14" ht="12.75" customHeight="1" thickBot="1" x14ac:dyDescent="0.25">
      <c r="A236" s="130"/>
      <c r="B236" s="126"/>
      <c r="C236" s="126"/>
      <c r="D236" s="27"/>
      <c r="E236" s="49"/>
      <c r="F236" s="35"/>
      <c r="G236" s="99"/>
      <c r="H236" s="18"/>
      <c r="I236" s="18"/>
      <c r="J236" s="18"/>
      <c r="K236" s="115"/>
      <c r="L236" s="18"/>
      <c r="M236" s="106"/>
    </row>
    <row r="237" spans="1:14" ht="36.75" thickBot="1" x14ac:dyDescent="0.25">
      <c r="A237" s="130"/>
      <c r="B237" s="13">
        <f>[1]caracteristicas!B23</f>
        <v>22</v>
      </c>
      <c r="C237" s="20" t="str">
        <f>[1]caracteristicas!C23</f>
        <v>Divulgación de los servicios de bienestar a estudiantes y profesores del programa.</v>
      </c>
      <c r="D237" s="13">
        <v>108</v>
      </c>
      <c r="E237" s="42" t="s">
        <v>112</v>
      </c>
      <c r="F237" s="16" t="s">
        <v>221</v>
      </c>
      <c r="G237" s="93" t="s">
        <v>12</v>
      </c>
      <c r="H237" s="56">
        <v>100</v>
      </c>
      <c r="I237" s="56"/>
      <c r="J237" s="58"/>
      <c r="K237" s="110">
        <f>((((H237/100)*I237*$D$238)/5)/$D$242)*100</f>
        <v>0</v>
      </c>
      <c r="L237" s="58">
        <f t="shared" ref="L237" si="61">(H237/100*I237)</f>
        <v>0</v>
      </c>
      <c r="M237" s="101" t="s">
        <v>13</v>
      </c>
    </row>
    <row r="238" spans="1:14" ht="12.75" customHeight="1" x14ac:dyDescent="0.2">
      <c r="A238" s="130"/>
      <c r="B238" s="133" t="s">
        <v>120</v>
      </c>
      <c r="C238" s="134"/>
      <c r="D238" s="117">
        <v>4</v>
      </c>
      <c r="E238" s="40"/>
      <c r="F238" s="63" t="s">
        <v>239</v>
      </c>
      <c r="G238" s="92"/>
      <c r="H238" s="70">
        <f>SUM(H237)</f>
        <v>100</v>
      </c>
      <c r="I238" s="70">
        <f>SUM(L237)</f>
        <v>0</v>
      </c>
      <c r="J238" s="70">
        <v>1</v>
      </c>
      <c r="K238" s="111">
        <f>SUM(K237)</f>
        <v>0</v>
      </c>
      <c r="L238" s="58"/>
      <c r="M238" s="100"/>
    </row>
    <row r="239" spans="1:14" s="46" customFormat="1" ht="18.75" customHeight="1" x14ac:dyDescent="0.2">
      <c r="A239" s="130"/>
      <c r="B239" s="60"/>
      <c r="C239" s="60"/>
      <c r="D239" s="61"/>
      <c r="E239" s="61"/>
      <c r="F239" s="62" t="s">
        <v>127</v>
      </c>
      <c r="G239" s="94"/>
      <c r="H239" s="70">
        <f>(H238*$J$238)</f>
        <v>100</v>
      </c>
      <c r="I239" s="70">
        <f t="shared" ref="I239:K239" si="62">(I238*$J$238)</f>
        <v>0</v>
      </c>
      <c r="J239" s="70"/>
      <c r="K239" s="111">
        <f t="shared" si="62"/>
        <v>0</v>
      </c>
      <c r="L239" s="58"/>
      <c r="M239" s="102"/>
      <c r="N239" s="65"/>
    </row>
    <row r="240" spans="1:14" s="46" customFormat="1" ht="18.75" customHeight="1" x14ac:dyDescent="0.2">
      <c r="A240" s="130"/>
      <c r="B240" s="60"/>
      <c r="C240" s="60"/>
      <c r="D240" s="61"/>
      <c r="E240" s="61"/>
      <c r="F240" s="62" t="s">
        <v>121</v>
      </c>
      <c r="G240" s="94"/>
      <c r="H240" s="71"/>
      <c r="I240" s="71">
        <f>(I239*D238)/5</f>
        <v>0</v>
      </c>
      <c r="J240" s="71"/>
      <c r="K240" s="112"/>
      <c r="L240" s="71"/>
      <c r="M240" s="102"/>
      <c r="N240" s="65"/>
    </row>
    <row r="241" spans="1:14" ht="12.75" customHeight="1" x14ac:dyDescent="0.2">
      <c r="A241" s="130"/>
      <c r="B241" s="126"/>
      <c r="C241" s="126"/>
      <c r="D241" s="27"/>
      <c r="E241" s="27"/>
      <c r="F241" s="28"/>
      <c r="G241" s="99"/>
      <c r="H241" s="18"/>
      <c r="I241" s="18"/>
      <c r="J241" s="18"/>
      <c r="K241" s="115"/>
      <c r="L241" s="18"/>
      <c r="M241" s="106"/>
    </row>
    <row r="242" spans="1:14" ht="12.75" customHeight="1" x14ac:dyDescent="0.2">
      <c r="A242" s="128" t="s">
        <v>79</v>
      </c>
      <c r="B242" s="128"/>
      <c r="C242" s="128"/>
      <c r="D242" s="118" t="str">
        <f>+IF(D233+D238=8,"8","Error")</f>
        <v>8</v>
      </c>
      <c r="E242" s="36"/>
      <c r="F242" s="79" t="s">
        <v>124</v>
      </c>
      <c r="G242" s="98"/>
      <c r="H242" s="19"/>
      <c r="I242" s="69">
        <f>SUM(I235,I240)</f>
        <v>0.48000000000000009</v>
      </c>
      <c r="J242" s="69"/>
      <c r="K242" s="113">
        <f>SUM(K234,K239)</f>
        <v>6</v>
      </c>
      <c r="L242" s="19"/>
      <c r="M242" s="105"/>
    </row>
    <row r="243" spans="1:14" ht="20.25" customHeight="1" thickBot="1" x14ac:dyDescent="0.25">
      <c r="A243" s="129" t="s">
        <v>80</v>
      </c>
      <c r="B243" s="129"/>
      <c r="C243" s="129"/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</row>
    <row r="244" spans="1:14" ht="12.75" customHeight="1" thickTop="1" thickBot="1" x14ac:dyDescent="0.25">
      <c r="A244" s="30" t="s">
        <v>4</v>
      </c>
      <c r="B244" s="31" t="s">
        <v>5</v>
      </c>
      <c r="C244" s="31" t="s">
        <v>6</v>
      </c>
      <c r="D244" s="32" t="s">
        <v>7</v>
      </c>
      <c r="E244" s="32"/>
      <c r="F244" s="33" t="s">
        <v>8</v>
      </c>
      <c r="G244" s="95" t="s">
        <v>9</v>
      </c>
      <c r="H244" s="34"/>
      <c r="I244" s="34"/>
      <c r="J244" s="34"/>
      <c r="K244" s="34"/>
      <c r="L244" s="34"/>
      <c r="M244" s="91" t="s">
        <v>10</v>
      </c>
    </row>
    <row r="245" spans="1:14" ht="36.75" customHeight="1" thickBot="1" x14ac:dyDescent="0.25">
      <c r="A245" s="130" t="s">
        <v>108</v>
      </c>
      <c r="B245" s="127">
        <f>[1]caracteristicas!B24</f>
        <v>23</v>
      </c>
      <c r="C245" s="125" t="str">
        <f>[1]caracteristicas!C24</f>
        <v>Aportes del egresado a su entorno.</v>
      </c>
      <c r="D245" s="13">
        <v>109</v>
      </c>
      <c r="E245" s="42" t="s">
        <v>113</v>
      </c>
      <c r="F245" s="21" t="s">
        <v>222</v>
      </c>
      <c r="G245" s="93" t="s">
        <v>17</v>
      </c>
      <c r="H245" s="141"/>
      <c r="I245" s="50"/>
      <c r="J245" s="50"/>
      <c r="K245" s="110">
        <f>((((H245/100)*I245*$D$248)/5)/$D$262)*100</f>
        <v>0</v>
      </c>
      <c r="L245" s="58">
        <f t="shared" ref="L245:L247" si="63">(H245/100*I245)</f>
        <v>0</v>
      </c>
      <c r="M245" s="101" t="s">
        <v>13</v>
      </c>
    </row>
    <row r="246" spans="1:14" s="46" customFormat="1" ht="39.950000000000003" customHeight="1" thickBot="1" x14ac:dyDescent="0.25">
      <c r="A246" s="130"/>
      <c r="B246" s="127"/>
      <c r="C246" s="125"/>
      <c r="D246" s="40">
        <v>110</v>
      </c>
      <c r="E246" s="42" t="s">
        <v>113</v>
      </c>
      <c r="F246" s="21" t="s">
        <v>223</v>
      </c>
      <c r="G246" s="92" t="s">
        <v>17</v>
      </c>
      <c r="H246" s="141"/>
      <c r="I246" s="50"/>
      <c r="J246" s="50"/>
      <c r="K246" s="110">
        <f t="shared" ref="K246:K247" si="64">((((H246/100)*I246*$D$248)/5)/$D$262)*100</f>
        <v>0</v>
      </c>
      <c r="L246" s="58">
        <f t="shared" si="63"/>
        <v>0</v>
      </c>
      <c r="M246" s="100" t="s">
        <v>13</v>
      </c>
      <c r="N246" s="65"/>
    </row>
    <row r="247" spans="1:14" s="46" customFormat="1" ht="39" customHeight="1" thickBot="1" x14ac:dyDescent="0.25">
      <c r="A247" s="130"/>
      <c r="B247" s="127"/>
      <c r="C247" s="125"/>
      <c r="D247" s="40">
        <v>111</v>
      </c>
      <c r="E247" s="42" t="s">
        <v>113</v>
      </c>
      <c r="F247" s="21" t="s">
        <v>224</v>
      </c>
      <c r="G247" s="92" t="s">
        <v>17</v>
      </c>
      <c r="H247" s="141"/>
      <c r="I247" s="50"/>
      <c r="J247" s="50"/>
      <c r="K247" s="110">
        <f t="shared" si="64"/>
        <v>0</v>
      </c>
      <c r="L247" s="58">
        <f t="shared" si="63"/>
        <v>0</v>
      </c>
      <c r="M247" s="100" t="s">
        <v>13</v>
      </c>
      <c r="N247" s="65"/>
    </row>
    <row r="248" spans="1:14" ht="12.75" customHeight="1" x14ac:dyDescent="0.2">
      <c r="A248" s="130"/>
      <c r="B248" s="131" t="s">
        <v>120</v>
      </c>
      <c r="C248" s="131"/>
      <c r="D248" s="117">
        <v>4</v>
      </c>
      <c r="E248" s="40"/>
      <c r="F248" s="63" t="s">
        <v>238</v>
      </c>
      <c r="G248" s="92"/>
      <c r="H248" s="70">
        <f>SUM(H245:H247)</f>
        <v>0</v>
      </c>
      <c r="I248" s="70">
        <f>SUM(L245:L247)</f>
        <v>0</v>
      </c>
      <c r="J248" s="70">
        <v>1</v>
      </c>
      <c r="K248" s="111">
        <f>SUM(K245:K247)</f>
        <v>0</v>
      </c>
      <c r="L248" s="58"/>
      <c r="M248" s="100"/>
    </row>
    <row r="249" spans="1:14" s="46" customFormat="1" ht="18.75" customHeight="1" x14ac:dyDescent="0.2">
      <c r="A249" s="130"/>
      <c r="B249" s="60"/>
      <c r="C249" s="60"/>
      <c r="D249" s="61"/>
      <c r="E249" s="61"/>
      <c r="F249" s="62" t="s">
        <v>127</v>
      </c>
      <c r="G249" s="94"/>
      <c r="H249" s="70">
        <f>(H248*$J$219)</f>
        <v>0</v>
      </c>
      <c r="I249" s="70">
        <f>(I248*$J$219)</f>
        <v>0</v>
      </c>
      <c r="J249" s="70"/>
      <c r="K249" s="111">
        <f t="shared" ref="K249" si="65">(K248*$J$219)</f>
        <v>0</v>
      </c>
      <c r="L249" s="58"/>
      <c r="M249" s="102"/>
      <c r="N249" s="65"/>
    </row>
    <row r="250" spans="1:14" s="46" customFormat="1" ht="18.75" customHeight="1" x14ac:dyDescent="0.2">
      <c r="A250" s="130"/>
      <c r="B250" s="60"/>
      <c r="C250" s="60"/>
      <c r="D250" s="61"/>
      <c r="E250" s="61"/>
      <c r="F250" s="62" t="s">
        <v>121</v>
      </c>
      <c r="G250" s="94"/>
      <c r="H250" s="71"/>
      <c r="I250" s="71">
        <f>(I249*D248)/5</f>
        <v>0</v>
      </c>
      <c r="J250" s="71"/>
      <c r="K250" s="112"/>
      <c r="L250" s="71"/>
      <c r="M250" s="102"/>
      <c r="N250" s="65"/>
    </row>
    <row r="251" spans="1:14" ht="12.75" customHeight="1" thickBot="1" x14ac:dyDescent="0.25">
      <c r="A251" s="130"/>
      <c r="B251" s="126"/>
      <c r="C251" s="126"/>
      <c r="D251" s="27"/>
      <c r="E251" s="49"/>
      <c r="F251" s="35"/>
      <c r="G251" s="99"/>
      <c r="H251" s="18"/>
      <c r="I251" s="18"/>
      <c r="J251" s="18"/>
      <c r="K251" s="115"/>
      <c r="L251" s="18"/>
      <c r="M251" s="106"/>
    </row>
    <row r="252" spans="1:14" ht="39.950000000000003" customHeight="1" thickBot="1" x14ac:dyDescent="0.25">
      <c r="A252" s="130"/>
      <c r="B252" s="127">
        <f>[1]caracteristicas!B25</f>
        <v>24</v>
      </c>
      <c r="C252" s="125" t="str">
        <f>[1]caracteristicas!C25</f>
        <v>Seguimiento al desempeño.</v>
      </c>
      <c r="D252" s="13">
        <v>112</v>
      </c>
      <c r="E252" s="42" t="s">
        <v>111</v>
      </c>
      <c r="F252" s="15" t="s">
        <v>225</v>
      </c>
      <c r="G252" s="92"/>
      <c r="H252" s="56">
        <v>100</v>
      </c>
      <c r="I252" s="56"/>
      <c r="J252" s="58"/>
      <c r="K252" s="110">
        <f>((((H252/100)*I252*$D$258)/5)/$D$262)*100</f>
        <v>0</v>
      </c>
      <c r="L252" s="58">
        <f t="shared" ref="L252" si="66">(H252/100*I252)</f>
        <v>0</v>
      </c>
      <c r="M252" s="100"/>
    </row>
    <row r="253" spans="1:14" s="46" customFormat="1" thickBot="1" x14ac:dyDescent="0.25">
      <c r="A253" s="130"/>
      <c r="B253" s="127"/>
      <c r="C253" s="125"/>
      <c r="D253" s="40"/>
      <c r="E253" s="81"/>
      <c r="F253" s="124" t="s">
        <v>117</v>
      </c>
      <c r="G253" s="96"/>
      <c r="H253" s="70">
        <f>SUM(H251:H252)</f>
        <v>100</v>
      </c>
      <c r="I253" s="70">
        <f>SUM(L251:L252)</f>
        <v>0</v>
      </c>
      <c r="J253" s="70">
        <v>0.7</v>
      </c>
      <c r="K253" s="111">
        <f>SUM(K251:K252)</f>
        <v>0</v>
      </c>
      <c r="L253" s="58"/>
      <c r="M253" s="100"/>
      <c r="N253" s="65"/>
    </row>
    <row r="254" spans="1:14" s="48" customFormat="1" thickBot="1" x14ac:dyDescent="0.25">
      <c r="A254" s="130"/>
      <c r="B254" s="127"/>
      <c r="C254" s="125"/>
      <c r="D254" s="40">
        <v>113</v>
      </c>
      <c r="E254" s="42" t="s">
        <v>112</v>
      </c>
      <c r="F254" s="16" t="s">
        <v>226</v>
      </c>
      <c r="G254" s="92" t="s">
        <v>12</v>
      </c>
      <c r="H254" s="140"/>
      <c r="I254" s="56"/>
      <c r="J254" s="58"/>
      <c r="K254" s="110">
        <f>((((H254/100)*I254*$D$258)/5)/$D$262)*100</f>
        <v>0</v>
      </c>
      <c r="L254" s="58">
        <f t="shared" ref="L254:L257" si="67">(H254/100*I254)</f>
        <v>0</v>
      </c>
      <c r="M254" s="100" t="s">
        <v>13</v>
      </c>
      <c r="N254" s="66"/>
    </row>
    <row r="255" spans="1:14" ht="24.75" thickBot="1" x14ac:dyDescent="0.25">
      <c r="A255" s="130"/>
      <c r="B255" s="127"/>
      <c r="C255" s="125"/>
      <c r="D255" s="13">
        <v>114</v>
      </c>
      <c r="E255" s="42" t="s">
        <v>112</v>
      </c>
      <c r="F255" s="16" t="s">
        <v>227</v>
      </c>
      <c r="G255" s="93" t="s">
        <v>12</v>
      </c>
      <c r="H255" s="140"/>
      <c r="I255" s="56"/>
      <c r="J255" s="58"/>
      <c r="K255" s="110">
        <f t="shared" ref="K255:K257" si="68">((((H255/100)*I255*$D$258)/5)/$D$262)*100</f>
        <v>0</v>
      </c>
      <c r="L255" s="58">
        <f t="shared" si="67"/>
        <v>0</v>
      </c>
      <c r="M255" s="101" t="s">
        <v>13</v>
      </c>
    </row>
    <row r="256" spans="1:14" ht="24.75" thickBot="1" x14ac:dyDescent="0.25">
      <c r="A256" s="130"/>
      <c r="B256" s="127"/>
      <c r="C256" s="125"/>
      <c r="D256" s="13">
        <v>115</v>
      </c>
      <c r="E256" s="42" t="s">
        <v>112</v>
      </c>
      <c r="F256" s="16" t="s">
        <v>81</v>
      </c>
      <c r="G256" s="93" t="s">
        <v>12</v>
      </c>
      <c r="H256" s="140"/>
      <c r="I256" s="56"/>
      <c r="J256" s="58"/>
      <c r="K256" s="110">
        <f t="shared" si="68"/>
        <v>0</v>
      </c>
      <c r="L256" s="58">
        <f t="shared" si="67"/>
        <v>0</v>
      </c>
      <c r="M256" s="101" t="s">
        <v>13</v>
      </c>
    </row>
    <row r="257" spans="1:14" ht="36.75" thickBot="1" x14ac:dyDescent="0.25">
      <c r="A257" s="130"/>
      <c r="B257" s="127"/>
      <c r="C257" s="125"/>
      <c r="D257" s="13">
        <v>116</v>
      </c>
      <c r="E257" s="42" t="s">
        <v>112</v>
      </c>
      <c r="F257" s="16" t="s">
        <v>228</v>
      </c>
      <c r="G257" s="93" t="s">
        <v>12</v>
      </c>
      <c r="H257" s="140"/>
      <c r="I257" s="56"/>
      <c r="J257" s="58"/>
      <c r="K257" s="110">
        <f t="shared" si="68"/>
        <v>0</v>
      </c>
      <c r="L257" s="58">
        <f t="shared" si="67"/>
        <v>0</v>
      </c>
      <c r="M257" s="101" t="s">
        <v>13</v>
      </c>
    </row>
    <row r="258" spans="1:14" ht="12.75" customHeight="1" x14ac:dyDescent="0.2">
      <c r="A258" s="130"/>
      <c r="B258" s="131" t="s">
        <v>120</v>
      </c>
      <c r="C258" s="131"/>
      <c r="D258" s="117">
        <v>6</v>
      </c>
      <c r="E258" s="40"/>
      <c r="F258" s="63" t="s">
        <v>239</v>
      </c>
      <c r="G258" s="92"/>
      <c r="H258" s="70">
        <f>SUM(H254:H257)</f>
        <v>0</v>
      </c>
      <c r="I258" s="70">
        <f>SUM(L254:L257)</f>
        <v>0</v>
      </c>
      <c r="J258" s="70">
        <v>0.3</v>
      </c>
      <c r="K258" s="111">
        <f>SUM(K254:K257)</f>
        <v>0</v>
      </c>
      <c r="L258" s="58"/>
      <c r="M258" s="100"/>
    </row>
    <row r="259" spans="1:14" s="46" customFormat="1" ht="18.75" customHeight="1" x14ac:dyDescent="0.2">
      <c r="A259" s="130"/>
      <c r="B259" s="60"/>
      <c r="C259" s="60"/>
      <c r="D259" s="61"/>
      <c r="E259" s="61"/>
      <c r="F259" s="62" t="s">
        <v>127</v>
      </c>
      <c r="G259" s="94"/>
      <c r="H259" s="70">
        <f>(H258*$J$258)+(H253*$J$253)</f>
        <v>70</v>
      </c>
      <c r="I259" s="70">
        <f t="shared" ref="I259:K259" si="69">(I258*$J$258)+(I253*$J$253)</f>
        <v>0</v>
      </c>
      <c r="J259" s="70"/>
      <c r="K259" s="111">
        <f t="shared" si="69"/>
        <v>0</v>
      </c>
      <c r="L259" s="58"/>
      <c r="M259" s="102"/>
      <c r="N259" s="65"/>
    </row>
    <row r="260" spans="1:14" s="46" customFormat="1" ht="18.75" customHeight="1" x14ac:dyDescent="0.2">
      <c r="A260" s="130"/>
      <c r="B260" s="60"/>
      <c r="C260" s="60"/>
      <c r="D260" s="61"/>
      <c r="E260" s="61"/>
      <c r="F260" s="62" t="s">
        <v>121</v>
      </c>
      <c r="G260" s="94"/>
      <c r="H260" s="71"/>
      <c r="I260" s="71">
        <f>(I259*D258)/5</f>
        <v>0</v>
      </c>
      <c r="J260" s="71"/>
      <c r="K260" s="112"/>
      <c r="L260" s="71"/>
      <c r="M260" s="102"/>
      <c r="N260" s="65"/>
    </row>
    <row r="261" spans="1:14" ht="12.75" customHeight="1" x14ac:dyDescent="0.2">
      <c r="A261" s="130"/>
      <c r="B261" s="126"/>
      <c r="C261" s="126"/>
      <c r="D261" s="27"/>
      <c r="E261" s="27"/>
      <c r="F261" s="28"/>
      <c r="G261" s="99"/>
      <c r="H261" s="18"/>
      <c r="I261" s="18"/>
      <c r="J261" s="18"/>
      <c r="K261" s="115"/>
      <c r="L261" s="18"/>
      <c r="M261" s="106"/>
    </row>
    <row r="262" spans="1:14" ht="12.75" customHeight="1" x14ac:dyDescent="0.2">
      <c r="A262" s="128" t="s">
        <v>82</v>
      </c>
      <c r="B262" s="128"/>
      <c r="C262" s="128"/>
      <c r="D262" s="118" t="str">
        <f>+IF(D248+D258=10,"10","Error")</f>
        <v>10</v>
      </c>
      <c r="E262" s="36"/>
      <c r="F262" s="79" t="s">
        <v>124</v>
      </c>
      <c r="G262" s="98"/>
      <c r="H262" s="19"/>
      <c r="I262" s="69">
        <f>SUM(I250,I260)</f>
        <v>0</v>
      </c>
      <c r="J262" s="69"/>
      <c r="K262" s="113">
        <f>SUM(K249,K259)</f>
        <v>0</v>
      </c>
      <c r="L262" s="19"/>
      <c r="M262" s="105"/>
    </row>
    <row r="263" spans="1:14" ht="20.25" customHeight="1" thickBot="1" x14ac:dyDescent="0.25">
      <c r="A263" s="129" t="s">
        <v>83</v>
      </c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</row>
    <row r="264" spans="1:14" ht="12.75" customHeight="1" thickTop="1" thickBot="1" x14ac:dyDescent="0.25">
      <c r="A264" s="30" t="s">
        <v>4</v>
      </c>
      <c r="B264" s="31" t="s">
        <v>5</v>
      </c>
      <c r="C264" s="31" t="s">
        <v>6</v>
      </c>
      <c r="D264" s="32" t="s">
        <v>7</v>
      </c>
      <c r="E264" s="32"/>
      <c r="F264" s="33" t="s">
        <v>8</v>
      </c>
      <c r="G264" s="95" t="s">
        <v>9</v>
      </c>
      <c r="H264" s="54"/>
      <c r="I264" s="54"/>
      <c r="J264" s="54"/>
      <c r="K264" s="34"/>
      <c r="L264" s="34"/>
      <c r="M264" s="91" t="s">
        <v>10</v>
      </c>
    </row>
    <row r="265" spans="1:14" s="46" customFormat="1" ht="46.5" customHeight="1" x14ac:dyDescent="0.2">
      <c r="A265" s="130" t="str">
        <f>[1]factores!C11</f>
        <v>¿Qué aspectos facilitan la gestión y ejecución eficiente de los recursos del  programa para apoyar adecuadamente las actividades de docencia, investigación y extensión?</v>
      </c>
      <c r="B265" s="127">
        <f>[1]caracteristicas!B26</f>
        <v>25</v>
      </c>
      <c r="C265" s="125" t="str">
        <f>[1]caracteristicas!C26</f>
        <v>Infraestructura física.</v>
      </c>
      <c r="D265" s="40">
        <v>117</v>
      </c>
      <c r="E265" s="42" t="s">
        <v>111</v>
      </c>
      <c r="F265" s="1" t="s">
        <v>229</v>
      </c>
      <c r="G265" s="92" t="s">
        <v>17</v>
      </c>
      <c r="H265" s="56">
        <v>100</v>
      </c>
      <c r="I265" s="56"/>
      <c r="J265" s="58"/>
      <c r="K265" s="110">
        <f>((((H265/100)*I265*$D$268)/5)/$D$300)*100</f>
        <v>0</v>
      </c>
      <c r="L265" s="58">
        <f t="shared" ref="L265" si="70">(H265/100*I265)</f>
        <v>0</v>
      </c>
      <c r="M265" s="100" t="s">
        <v>13</v>
      </c>
      <c r="N265" s="65"/>
    </row>
    <row r="266" spans="1:14" s="46" customFormat="1" thickBot="1" x14ac:dyDescent="0.25">
      <c r="A266" s="130"/>
      <c r="B266" s="127"/>
      <c r="C266" s="125"/>
      <c r="D266" s="40"/>
      <c r="E266" s="81"/>
      <c r="F266" s="124" t="s">
        <v>117</v>
      </c>
      <c r="G266" s="96"/>
      <c r="H266" s="70">
        <f>SUM(H264:H265)</f>
        <v>100</v>
      </c>
      <c r="I266" s="70">
        <f>SUM(L264:L265)</f>
        <v>0</v>
      </c>
      <c r="J266" s="70">
        <v>0.7</v>
      </c>
      <c r="K266" s="111">
        <f>SUM(K264:K265)</f>
        <v>0</v>
      </c>
      <c r="L266" s="58"/>
      <c r="M266" s="100"/>
      <c r="N266" s="65"/>
    </row>
    <row r="267" spans="1:14" ht="36" customHeight="1" thickBot="1" x14ac:dyDescent="0.25">
      <c r="A267" s="130"/>
      <c r="B267" s="127"/>
      <c r="C267" s="125"/>
      <c r="D267" s="13">
        <v>118</v>
      </c>
      <c r="E267" s="42" t="s">
        <v>112</v>
      </c>
      <c r="F267" s="16" t="s">
        <v>230</v>
      </c>
      <c r="G267" s="93" t="s">
        <v>12</v>
      </c>
      <c r="H267" s="56">
        <v>100</v>
      </c>
      <c r="I267" s="56"/>
      <c r="J267" s="58"/>
      <c r="K267" s="110">
        <f>((((H267/100)*I267*$D$268)/5)/$D$300)*100</f>
        <v>0</v>
      </c>
      <c r="L267" s="58">
        <f t="shared" ref="L267" si="71">(H267/100*I267)</f>
        <v>0</v>
      </c>
      <c r="M267" s="101" t="s">
        <v>13</v>
      </c>
    </row>
    <row r="268" spans="1:14" ht="12.75" customHeight="1" x14ac:dyDescent="0.2">
      <c r="A268" s="130"/>
      <c r="B268" s="131" t="s">
        <v>120</v>
      </c>
      <c r="C268" s="131"/>
      <c r="D268" s="117">
        <v>3</v>
      </c>
      <c r="E268" s="40"/>
      <c r="F268" s="63" t="s">
        <v>239</v>
      </c>
      <c r="G268" s="92"/>
      <c r="H268" s="70">
        <f>SUM(H267)</f>
        <v>100</v>
      </c>
      <c r="I268" s="70">
        <f>SUM(L267)</f>
        <v>0</v>
      </c>
      <c r="J268" s="70">
        <v>0.3</v>
      </c>
      <c r="K268" s="111">
        <f>SUM(K267)</f>
        <v>0</v>
      </c>
      <c r="L268" s="58"/>
      <c r="M268" s="100"/>
    </row>
    <row r="269" spans="1:14" s="46" customFormat="1" ht="18.75" customHeight="1" x14ac:dyDescent="0.2">
      <c r="A269" s="130"/>
      <c r="B269" s="60"/>
      <c r="C269" s="60"/>
      <c r="D269" s="61"/>
      <c r="E269" s="61"/>
      <c r="F269" s="62" t="s">
        <v>127</v>
      </c>
      <c r="G269" s="94"/>
      <c r="H269" s="70">
        <f>(H268*$J$268)+(H266*$J$266)</f>
        <v>100</v>
      </c>
      <c r="I269" s="70">
        <f t="shared" ref="I269:K269" si="72">(I268*$J$268)+(I266*$J$266)</f>
        <v>0</v>
      </c>
      <c r="J269" s="70"/>
      <c r="K269" s="111">
        <f t="shared" si="72"/>
        <v>0</v>
      </c>
      <c r="L269" s="58"/>
      <c r="M269" s="102"/>
      <c r="N269" s="65"/>
    </row>
    <row r="270" spans="1:14" s="46" customFormat="1" ht="18.75" customHeight="1" x14ac:dyDescent="0.2">
      <c r="A270" s="130"/>
      <c r="B270" s="60"/>
      <c r="C270" s="60"/>
      <c r="D270" s="61"/>
      <c r="E270" s="61"/>
      <c r="F270" s="62" t="s">
        <v>121</v>
      </c>
      <c r="G270" s="94"/>
      <c r="H270" s="71"/>
      <c r="I270" s="71">
        <f>(I269*D268)/5</f>
        <v>0</v>
      </c>
      <c r="J270" s="71"/>
      <c r="K270" s="112"/>
      <c r="L270" s="71"/>
      <c r="M270" s="102"/>
      <c r="N270" s="65"/>
    </row>
    <row r="271" spans="1:14" ht="12.75" customHeight="1" thickBot="1" x14ac:dyDescent="0.25">
      <c r="A271" s="130"/>
      <c r="B271" s="126"/>
      <c r="C271" s="126"/>
      <c r="D271" s="27"/>
      <c r="E271" s="49"/>
      <c r="F271" s="22"/>
      <c r="G271" s="99"/>
      <c r="H271" s="18"/>
      <c r="I271" s="18"/>
      <c r="J271" s="18"/>
      <c r="K271" s="115"/>
      <c r="L271" s="18"/>
      <c r="M271" s="106"/>
    </row>
    <row r="272" spans="1:14" ht="36.75" thickBot="1" x14ac:dyDescent="0.25">
      <c r="A272" s="130"/>
      <c r="B272" s="127">
        <f>[1]caracteristicas!B27</f>
        <v>26</v>
      </c>
      <c r="C272" s="125" t="str">
        <f>[1]caracteristicas!C27</f>
        <v>Recursos bibliográficos, informáticos y de comunicación.</v>
      </c>
      <c r="D272" s="13">
        <v>119</v>
      </c>
      <c r="E272" s="42" t="s">
        <v>111</v>
      </c>
      <c r="F272" s="15" t="s">
        <v>231</v>
      </c>
      <c r="G272" s="92"/>
      <c r="H272" s="56">
        <v>50</v>
      </c>
      <c r="I272" s="56">
        <v>5</v>
      </c>
      <c r="J272" s="58"/>
      <c r="K272" s="110">
        <f>((((H272/100)*I272*$D$278)/5)/$D$300)*100</f>
        <v>10</v>
      </c>
      <c r="L272" s="58">
        <f t="shared" ref="L272:L273" si="73">(H272/100*I272)</f>
        <v>2.5</v>
      </c>
      <c r="M272" s="100"/>
    </row>
    <row r="273" spans="1:14" s="46" customFormat="1" ht="24.75" thickBot="1" x14ac:dyDescent="0.25">
      <c r="A273" s="130"/>
      <c r="B273" s="127"/>
      <c r="C273" s="125"/>
      <c r="D273" s="40">
        <v>120</v>
      </c>
      <c r="E273" s="42" t="s">
        <v>111</v>
      </c>
      <c r="F273" s="15" t="s">
        <v>232</v>
      </c>
      <c r="G273" s="92"/>
      <c r="H273" s="56">
        <v>50</v>
      </c>
      <c r="I273" s="56"/>
      <c r="J273" s="58"/>
      <c r="K273" s="110">
        <f>((((H273/100)*I273*$D$278)/5)/$D$300)*100</f>
        <v>0</v>
      </c>
      <c r="L273" s="58">
        <f t="shared" si="73"/>
        <v>0</v>
      </c>
      <c r="M273" s="100" t="s">
        <v>13</v>
      </c>
      <c r="N273" s="65"/>
    </row>
    <row r="274" spans="1:14" s="46" customFormat="1" thickBot="1" x14ac:dyDescent="0.25">
      <c r="A274" s="130"/>
      <c r="B274" s="127"/>
      <c r="C274" s="125"/>
      <c r="D274" s="40"/>
      <c r="E274" s="81"/>
      <c r="F274" s="124" t="s">
        <v>117</v>
      </c>
      <c r="G274" s="96"/>
      <c r="H274" s="70">
        <f>SUM(H272:H273)</f>
        <v>100</v>
      </c>
      <c r="I274" s="70">
        <f>SUM(L272:L273)</f>
        <v>2.5</v>
      </c>
      <c r="J274" s="70">
        <v>0.7</v>
      </c>
      <c r="K274" s="111">
        <f>SUM(K272:K273)</f>
        <v>10</v>
      </c>
      <c r="L274" s="58"/>
      <c r="M274" s="100"/>
      <c r="N274" s="65"/>
    </row>
    <row r="275" spans="1:14" ht="36.75" thickBot="1" x14ac:dyDescent="0.25">
      <c r="A275" s="130"/>
      <c r="B275" s="127"/>
      <c r="C275" s="125"/>
      <c r="D275" s="13">
        <v>121</v>
      </c>
      <c r="E275" s="42" t="s">
        <v>112</v>
      </c>
      <c r="F275" s="16" t="s">
        <v>84</v>
      </c>
      <c r="G275" s="93" t="s">
        <v>12</v>
      </c>
      <c r="H275" s="140"/>
      <c r="I275" s="56"/>
      <c r="J275" s="58"/>
      <c r="K275" s="110">
        <f>((((H275/100)*I275*$D$278)/5)/$D$300)*100</f>
        <v>0</v>
      </c>
      <c r="L275" s="58">
        <f t="shared" ref="L275:L277" si="74">(H275/100*I275)</f>
        <v>0</v>
      </c>
      <c r="M275" s="101" t="s">
        <v>13</v>
      </c>
    </row>
    <row r="276" spans="1:14" ht="36.75" thickBot="1" x14ac:dyDescent="0.25">
      <c r="A276" s="130"/>
      <c r="B276" s="127"/>
      <c r="C276" s="125"/>
      <c r="D276" s="13">
        <v>122</v>
      </c>
      <c r="E276" s="42" t="s">
        <v>112</v>
      </c>
      <c r="F276" s="16" t="s">
        <v>85</v>
      </c>
      <c r="G276" s="93" t="s">
        <v>12</v>
      </c>
      <c r="H276" s="140"/>
      <c r="I276" s="56"/>
      <c r="J276" s="58"/>
      <c r="K276" s="110">
        <f t="shared" ref="K276:K277" si="75">((((H276/100)*I276*$D$278)/5)/$D$300)*100</f>
        <v>0</v>
      </c>
      <c r="L276" s="58">
        <f t="shared" si="74"/>
        <v>0</v>
      </c>
      <c r="M276" s="101" t="s">
        <v>13</v>
      </c>
    </row>
    <row r="277" spans="1:14" ht="36" customHeight="1" thickBot="1" x14ac:dyDescent="0.25">
      <c r="A277" s="130"/>
      <c r="B277" s="127"/>
      <c r="C277" s="125"/>
      <c r="D277" s="13">
        <v>123</v>
      </c>
      <c r="E277" s="42" t="s">
        <v>112</v>
      </c>
      <c r="F277" s="16" t="s">
        <v>233</v>
      </c>
      <c r="G277" s="93" t="s">
        <v>12</v>
      </c>
      <c r="H277" s="140"/>
      <c r="I277" s="56"/>
      <c r="J277" s="58"/>
      <c r="K277" s="110">
        <f t="shared" si="75"/>
        <v>0</v>
      </c>
      <c r="L277" s="58">
        <f t="shared" si="74"/>
        <v>0</v>
      </c>
      <c r="M277" s="101" t="s">
        <v>13</v>
      </c>
    </row>
    <row r="278" spans="1:14" ht="12.75" customHeight="1" x14ac:dyDescent="0.2">
      <c r="A278" s="130"/>
      <c r="B278" s="131" t="s">
        <v>120</v>
      </c>
      <c r="C278" s="131"/>
      <c r="D278" s="117">
        <v>2</v>
      </c>
      <c r="E278" s="40"/>
      <c r="F278" s="63" t="s">
        <v>239</v>
      </c>
      <c r="G278" s="92"/>
      <c r="H278" s="70">
        <f>SUM(H275:H277)</f>
        <v>0</v>
      </c>
      <c r="I278" s="70">
        <f>SUM(L275:L277)</f>
        <v>0</v>
      </c>
      <c r="J278" s="70">
        <v>0.3</v>
      </c>
      <c r="K278" s="111">
        <f>SUM(K275:K277)</f>
        <v>0</v>
      </c>
      <c r="L278" s="58"/>
      <c r="M278" s="100"/>
    </row>
    <row r="279" spans="1:14" s="46" customFormat="1" ht="18.75" customHeight="1" x14ac:dyDescent="0.2">
      <c r="A279" s="130"/>
      <c r="B279" s="60"/>
      <c r="C279" s="60"/>
      <c r="D279" s="61"/>
      <c r="E279" s="61"/>
      <c r="F279" s="62" t="s">
        <v>127</v>
      </c>
      <c r="G279" s="94"/>
      <c r="H279" s="70">
        <f>(H278*$J$278)+(H274*$J$274)</f>
        <v>70</v>
      </c>
      <c r="I279" s="70">
        <f t="shared" ref="I279:K279" si="76">(I278*$J$278)+(I274*$J$274)</f>
        <v>1.75</v>
      </c>
      <c r="J279" s="70"/>
      <c r="K279" s="111">
        <f t="shared" si="76"/>
        <v>7</v>
      </c>
      <c r="L279" s="58"/>
      <c r="M279" s="102"/>
      <c r="N279" s="65"/>
    </row>
    <row r="280" spans="1:14" s="46" customFormat="1" ht="18.75" customHeight="1" x14ac:dyDescent="0.2">
      <c r="A280" s="130"/>
      <c r="B280" s="60"/>
      <c r="C280" s="60"/>
      <c r="D280" s="61"/>
      <c r="E280" s="61"/>
      <c r="F280" s="62" t="s">
        <v>121</v>
      </c>
      <c r="G280" s="94"/>
      <c r="H280" s="71"/>
      <c r="I280" s="71">
        <f>(I279*D278)/5</f>
        <v>0.7</v>
      </c>
      <c r="J280" s="71"/>
      <c r="K280" s="112"/>
      <c r="L280" s="71"/>
      <c r="M280" s="102"/>
      <c r="N280" s="65"/>
    </row>
    <row r="281" spans="1:14" ht="12.75" customHeight="1" thickBot="1" x14ac:dyDescent="0.25">
      <c r="A281" s="130"/>
      <c r="B281" s="126"/>
      <c r="C281" s="126"/>
      <c r="D281" s="27"/>
      <c r="E281" s="49"/>
      <c r="F281" s="22"/>
      <c r="G281" s="99"/>
      <c r="H281" s="18"/>
      <c r="I281" s="18"/>
      <c r="J281" s="18"/>
      <c r="K281" s="115"/>
      <c r="L281" s="18"/>
      <c r="M281" s="106"/>
    </row>
    <row r="282" spans="1:14" ht="39.950000000000003" customHeight="1" thickBot="1" x14ac:dyDescent="0.25">
      <c r="A282" s="130"/>
      <c r="B282" s="127">
        <f>[1]caracteristicas!B28</f>
        <v>27</v>
      </c>
      <c r="C282" s="125" t="str">
        <f>[1]caracteristicas!C28</f>
        <v>Fuentes de financiación y presupuesto.</v>
      </c>
      <c r="D282" s="13">
        <v>124</v>
      </c>
      <c r="E282" s="42" t="s">
        <v>111</v>
      </c>
      <c r="F282" s="15" t="s">
        <v>234</v>
      </c>
      <c r="G282" s="92"/>
      <c r="H282" s="56">
        <v>70</v>
      </c>
      <c r="I282" s="56">
        <v>5</v>
      </c>
      <c r="J282" s="58"/>
      <c r="K282" s="110">
        <f>((((H282/100)*I282*$D$286)/5)/$D$300)*100</f>
        <v>21.000000000000004</v>
      </c>
      <c r="L282" s="58">
        <f t="shared" ref="L282:L283" si="77">(H282/100*I282)</f>
        <v>3.5</v>
      </c>
      <c r="M282" s="100"/>
    </row>
    <row r="283" spans="1:14" ht="39.950000000000003" customHeight="1" thickBot="1" x14ac:dyDescent="0.25">
      <c r="A283" s="130"/>
      <c r="B283" s="127"/>
      <c r="C283" s="125"/>
      <c r="D283" s="13">
        <v>125</v>
      </c>
      <c r="E283" s="42" t="s">
        <v>111</v>
      </c>
      <c r="F283" s="15" t="s">
        <v>86</v>
      </c>
      <c r="G283" s="92"/>
      <c r="H283" s="56">
        <v>30</v>
      </c>
      <c r="I283" s="56"/>
      <c r="J283" s="58"/>
      <c r="K283" s="110">
        <f>((((H283/100)*I283*$D$286)/5)/$D$300)*100</f>
        <v>0</v>
      </c>
      <c r="L283" s="58">
        <f t="shared" si="77"/>
        <v>0</v>
      </c>
      <c r="M283" s="100"/>
    </row>
    <row r="284" spans="1:14" s="46" customFormat="1" thickBot="1" x14ac:dyDescent="0.25">
      <c r="A284" s="130"/>
      <c r="B284" s="127"/>
      <c r="C284" s="125"/>
      <c r="D284" s="40"/>
      <c r="E284" s="81"/>
      <c r="F284" s="124" t="s">
        <v>117</v>
      </c>
      <c r="G284" s="96"/>
      <c r="H284" s="70">
        <f>SUM(H282:H283)</f>
        <v>100</v>
      </c>
      <c r="I284" s="70">
        <f>SUM(L282:L283)</f>
        <v>3.5</v>
      </c>
      <c r="J284" s="70">
        <v>0.7</v>
      </c>
      <c r="K284" s="111">
        <f>SUM(K282:K283)</f>
        <v>21.000000000000004</v>
      </c>
      <c r="L284" s="58"/>
      <c r="M284" s="100"/>
      <c r="N284" s="65"/>
    </row>
    <row r="285" spans="1:14" s="46" customFormat="1" ht="36" customHeight="1" thickBot="1" x14ac:dyDescent="0.25">
      <c r="A285" s="130"/>
      <c r="B285" s="127"/>
      <c r="C285" s="125"/>
      <c r="D285" s="40">
        <v>126</v>
      </c>
      <c r="E285" s="42" t="s">
        <v>112</v>
      </c>
      <c r="F285" s="16" t="s">
        <v>235</v>
      </c>
      <c r="G285" s="92" t="s">
        <v>12</v>
      </c>
      <c r="H285" s="56">
        <v>100</v>
      </c>
      <c r="I285" s="56"/>
      <c r="J285" s="58"/>
      <c r="K285" s="110">
        <f>((((H285/100)*I285*$D$286)/5)/$D$300)*100</f>
        <v>0</v>
      </c>
      <c r="L285" s="58">
        <f t="shared" ref="L285" si="78">(H285/100*I285)</f>
        <v>0</v>
      </c>
      <c r="M285" s="100" t="s">
        <v>13</v>
      </c>
      <c r="N285" s="65"/>
    </row>
    <row r="286" spans="1:14" ht="12.75" customHeight="1" x14ac:dyDescent="0.2">
      <c r="A286" s="130"/>
      <c r="B286" s="131" t="s">
        <v>120</v>
      </c>
      <c r="C286" s="131"/>
      <c r="D286" s="117">
        <v>3</v>
      </c>
      <c r="E286" s="40"/>
      <c r="F286" s="63" t="s">
        <v>239</v>
      </c>
      <c r="G286" s="92"/>
      <c r="H286" s="70">
        <f>SUM(H285)</f>
        <v>100</v>
      </c>
      <c r="I286" s="70">
        <f>SUM(L285)</f>
        <v>0</v>
      </c>
      <c r="J286" s="70">
        <v>0.3</v>
      </c>
      <c r="K286" s="111">
        <f>SUM(K285)</f>
        <v>0</v>
      </c>
      <c r="L286" s="58"/>
      <c r="M286" s="100"/>
    </row>
    <row r="287" spans="1:14" s="46" customFormat="1" ht="18.75" customHeight="1" x14ac:dyDescent="0.2">
      <c r="A287" s="130"/>
      <c r="B287" s="60"/>
      <c r="C287" s="60"/>
      <c r="D287" s="61"/>
      <c r="E287" s="61"/>
      <c r="F287" s="62" t="s">
        <v>127</v>
      </c>
      <c r="G287" s="94"/>
      <c r="H287" s="70">
        <f>(H286*$J$286)+(H284*$J$284)</f>
        <v>100</v>
      </c>
      <c r="I287" s="70">
        <f t="shared" ref="I287:K287" si="79">(I286*$J$286)+(I284*$J$284)</f>
        <v>2.4499999999999997</v>
      </c>
      <c r="J287" s="70"/>
      <c r="K287" s="111">
        <f t="shared" si="79"/>
        <v>14.700000000000001</v>
      </c>
      <c r="L287" s="58"/>
      <c r="M287" s="102"/>
      <c r="N287" s="65"/>
    </row>
    <row r="288" spans="1:14" s="46" customFormat="1" ht="18.75" customHeight="1" x14ac:dyDescent="0.2">
      <c r="A288" s="130"/>
      <c r="B288" s="60"/>
      <c r="C288" s="60"/>
      <c r="D288" s="61"/>
      <c r="E288" s="61"/>
      <c r="F288" s="62" t="s">
        <v>121</v>
      </c>
      <c r="G288" s="94"/>
      <c r="H288" s="71"/>
      <c r="I288" s="71">
        <f>(I287*D286)/5</f>
        <v>1.47</v>
      </c>
      <c r="J288" s="71"/>
      <c r="K288" s="112"/>
      <c r="L288" s="71"/>
      <c r="M288" s="102"/>
      <c r="N288" s="65"/>
    </row>
    <row r="289" spans="1:14" ht="12.75" customHeight="1" thickBot="1" x14ac:dyDescent="0.25">
      <c r="A289" s="130"/>
      <c r="B289" s="126"/>
      <c r="C289" s="126"/>
      <c r="D289" s="27"/>
      <c r="E289" s="49"/>
      <c r="F289" s="22"/>
      <c r="G289" s="99"/>
      <c r="H289" s="18"/>
      <c r="I289" s="18"/>
      <c r="J289" s="18"/>
      <c r="K289" s="115"/>
      <c r="L289" s="18"/>
      <c r="M289" s="106"/>
    </row>
    <row r="290" spans="1:14" ht="39.950000000000003" customHeight="1" thickBot="1" x14ac:dyDescent="0.25">
      <c r="A290" s="130"/>
      <c r="B290" s="127">
        <f>[1]caracteristicas!B29</f>
        <v>28</v>
      </c>
      <c r="C290" s="125" t="str">
        <f>[1]caracteristicas!C29</f>
        <v>Gestión del programa.</v>
      </c>
      <c r="D290" s="13">
        <v>127</v>
      </c>
      <c r="E290" s="42" t="s">
        <v>111</v>
      </c>
      <c r="F290" s="15" t="s">
        <v>87</v>
      </c>
      <c r="G290" s="92"/>
      <c r="H290" s="56">
        <v>50</v>
      </c>
      <c r="I290" s="56">
        <v>5</v>
      </c>
      <c r="J290" s="58"/>
      <c r="K290" s="110">
        <f>((((H290/100)*I290*$D$296)/5)/$D$300)*100</f>
        <v>10</v>
      </c>
      <c r="L290" s="58">
        <f t="shared" ref="L290:L291" si="80">(H290/100*I290)</f>
        <v>2.5</v>
      </c>
      <c r="M290" s="100"/>
    </row>
    <row r="291" spans="1:14" s="46" customFormat="1" ht="39.950000000000003" customHeight="1" thickBot="1" x14ac:dyDescent="0.25">
      <c r="A291" s="130"/>
      <c r="B291" s="127"/>
      <c r="C291" s="125"/>
      <c r="D291" s="40">
        <v>128</v>
      </c>
      <c r="E291" s="42" t="s">
        <v>111</v>
      </c>
      <c r="F291" s="15" t="s">
        <v>110</v>
      </c>
      <c r="G291" s="92"/>
      <c r="H291" s="56">
        <v>50</v>
      </c>
      <c r="I291" s="56"/>
      <c r="J291" s="58"/>
      <c r="K291" s="110">
        <f>((((H291/100)*I291*$D$296)/5)/$D$300)*100</f>
        <v>0</v>
      </c>
      <c r="L291" s="58">
        <f t="shared" si="80"/>
        <v>0</v>
      </c>
      <c r="M291" s="100"/>
      <c r="N291" s="65"/>
    </row>
    <row r="292" spans="1:14" s="46" customFormat="1" thickBot="1" x14ac:dyDescent="0.25">
      <c r="A292" s="130"/>
      <c r="B292" s="127"/>
      <c r="C292" s="125"/>
      <c r="D292" s="40"/>
      <c r="E292" s="81"/>
      <c r="F292" s="124" t="s">
        <v>117</v>
      </c>
      <c r="G292" s="96"/>
      <c r="H292" s="70">
        <f>SUM(H290:H291)</f>
        <v>100</v>
      </c>
      <c r="I292" s="70">
        <f>SUM(L290:L291)</f>
        <v>2.5</v>
      </c>
      <c r="J292" s="70">
        <v>0.4</v>
      </c>
      <c r="K292" s="111">
        <f>SUM(K290:K291)</f>
        <v>10</v>
      </c>
      <c r="L292" s="58"/>
      <c r="M292" s="100"/>
      <c r="N292" s="65"/>
    </row>
    <row r="293" spans="1:14" ht="38.25" customHeight="1" thickBot="1" x14ac:dyDescent="0.25">
      <c r="A293" s="130"/>
      <c r="B293" s="127"/>
      <c r="C293" s="125"/>
      <c r="D293" s="75">
        <v>130</v>
      </c>
      <c r="E293" s="76" t="s">
        <v>113</v>
      </c>
      <c r="F293" s="17" t="s">
        <v>89</v>
      </c>
      <c r="G293" s="93" t="s">
        <v>42</v>
      </c>
      <c r="H293" s="56">
        <v>100</v>
      </c>
      <c r="I293" s="56"/>
      <c r="J293" s="58"/>
      <c r="K293" s="110">
        <f>((((H293/100)*I293*$D$296)/5)/$D$300)*100</f>
        <v>0</v>
      </c>
      <c r="L293" s="58">
        <f t="shared" ref="L293" si="81">(H293/100*I293)</f>
        <v>0</v>
      </c>
      <c r="M293" s="101" t="s">
        <v>13</v>
      </c>
    </row>
    <row r="294" spans="1:14" s="46" customFormat="1" thickBot="1" x14ac:dyDescent="0.25">
      <c r="A294" s="130"/>
      <c r="B294" s="127"/>
      <c r="C294" s="125"/>
      <c r="D294" s="40"/>
      <c r="E294" s="81"/>
      <c r="F294" s="124" t="s">
        <v>238</v>
      </c>
      <c r="G294" s="96"/>
      <c r="H294" s="70">
        <f>SUM(H293)</f>
        <v>100</v>
      </c>
      <c r="I294" s="70">
        <f>SUM(L293)</f>
        <v>0</v>
      </c>
      <c r="J294" s="70">
        <v>0.4</v>
      </c>
      <c r="K294" s="111">
        <f>SUM(K293)</f>
        <v>0</v>
      </c>
      <c r="L294" s="58"/>
      <c r="M294" s="100"/>
      <c r="N294" s="65"/>
    </row>
    <row r="295" spans="1:14" ht="36" customHeight="1" thickBot="1" x14ac:dyDescent="0.25">
      <c r="A295" s="130"/>
      <c r="B295" s="127"/>
      <c r="C295" s="125"/>
      <c r="D295" s="13">
        <v>129</v>
      </c>
      <c r="E295" s="42" t="s">
        <v>112</v>
      </c>
      <c r="F295" s="16" t="s">
        <v>88</v>
      </c>
      <c r="G295" s="93" t="s">
        <v>12</v>
      </c>
      <c r="H295" s="56">
        <v>100</v>
      </c>
      <c r="I295" s="56"/>
      <c r="J295" s="58"/>
      <c r="K295" s="110">
        <f>((((H295/100)*I295*$D$296)/5)/$D$300)*100</f>
        <v>0</v>
      </c>
      <c r="L295" s="58">
        <f t="shared" ref="L295" si="82">(H295/100*I295)</f>
        <v>0</v>
      </c>
      <c r="M295" s="101" t="s">
        <v>13</v>
      </c>
    </row>
    <row r="296" spans="1:14" ht="12.75" customHeight="1" x14ac:dyDescent="0.2">
      <c r="A296" s="130"/>
      <c r="B296" s="131" t="s">
        <v>120</v>
      </c>
      <c r="C296" s="131"/>
      <c r="D296" s="117">
        <v>2</v>
      </c>
      <c r="E296" s="40"/>
      <c r="F296" s="63" t="s">
        <v>239</v>
      </c>
      <c r="G296" s="92"/>
      <c r="H296" s="70">
        <f>SUM(H295)</f>
        <v>100</v>
      </c>
      <c r="I296" s="70">
        <f>SUM(L295)</f>
        <v>0</v>
      </c>
      <c r="J296" s="70">
        <v>0.2</v>
      </c>
      <c r="K296" s="111">
        <f>SUM(K295)</f>
        <v>0</v>
      </c>
      <c r="L296" s="58"/>
      <c r="M296" s="100"/>
    </row>
    <row r="297" spans="1:14" s="46" customFormat="1" ht="18.75" customHeight="1" x14ac:dyDescent="0.2">
      <c r="A297" s="130"/>
      <c r="B297" s="60"/>
      <c r="C297" s="60"/>
      <c r="D297" s="61"/>
      <c r="E297" s="61"/>
      <c r="F297" s="62" t="s">
        <v>127</v>
      </c>
      <c r="G297" s="94"/>
      <c r="H297" s="70">
        <f>(H292*$J$175)+(H296*$J$180)</f>
        <v>100</v>
      </c>
      <c r="I297" s="70">
        <f>(I292*$J$185)+(I294*$J$187)+(I296*$J$189)</f>
        <v>1</v>
      </c>
      <c r="J297" s="70"/>
      <c r="K297" s="111">
        <f t="shared" ref="K297" si="83">(K292*$J$185)+(K294*$J$187)+(K296*$J$189)</f>
        <v>4</v>
      </c>
      <c r="L297" s="58"/>
      <c r="M297" s="102"/>
      <c r="N297" s="65"/>
    </row>
    <row r="298" spans="1:14" s="46" customFormat="1" ht="18.75" customHeight="1" x14ac:dyDescent="0.2">
      <c r="A298" s="130"/>
      <c r="B298" s="60"/>
      <c r="C298" s="60"/>
      <c r="D298" s="61"/>
      <c r="E298" s="61"/>
      <c r="F298" s="62" t="s">
        <v>121</v>
      </c>
      <c r="G298" s="94"/>
      <c r="H298" s="71"/>
      <c r="I298" s="71">
        <f>(I297*D296)/5</f>
        <v>0.4</v>
      </c>
      <c r="J298" s="71"/>
      <c r="K298" s="112"/>
      <c r="L298" s="71"/>
      <c r="M298" s="102"/>
      <c r="N298" s="65"/>
    </row>
    <row r="299" spans="1:14" ht="13.5" customHeight="1" x14ac:dyDescent="0.2">
      <c r="A299" s="130"/>
      <c r="B299" s="126"/>
      <c r="C299" s="126"/>
      <c r="D299" s="27"/>
      <c r="E299" s="27"/>
      <c r="F299" s="28"/>
      <c r="G299" s="99"/>
      <c r="H299" s="18"/>
      <c r="I299" s="18"/>
      <c r="J299" s="18"/>
      <c r="K299" s="115"/>
      <c r="L299" s="18"/>
      <c r="M299" s="106"/>
    </row>
    <row r="300" spans="1:14" ht="13.5" customHeight="1" thickBot="1" x14ac:dyDescent="0.25">
      <c r="A300" s="128" t="s">
        <v>90</v>
      </c>
      <c r="B300" s="128"/>
      <c r="C300" s="128"/>
      <c r="D300" s="116" t="str">
        <f>+IF(D268+D278+D286+D296=10,"10","Error")</f>
        <v>10</v>
      </c>
      <c r="E300" s="37"/>
      <c r="F300" s="79" t="s">
        <v>124</v>
      </c>
      <c r="G300" s="98"/>
      <c r="H300" s="19"/>
      <c r="I300" s="69">
        <f>SUM(I270,I280,I288,I298)</f>
        <v>2.57</v>
      </c>
      <c r="J300" s="69"/>
      <c r="K300" s="113">
        <f>SUM(K269,K279,K287,K297)</f>
        <v>25.700000000000003</v>
      </c>
      <c r="L300" s="53"/>
      <c r="M300" s="109"/>
    </row>
    <row r="302" spans="1:14" ht="13.5" customHeight="1" thickBot="1" x14ac:dyDescent="0.25"/>
    <row r="303" spans="1:14" ht="27.75" customHeight="1" thickBot="1" x14ac:dyDescent="0.4">
      <c r="F303" s="83" t="s">
        <v>126</v>
      </c>
      <c r="G303" s="85"/>
      <c r="H303" s="84">
        <f>I300+I262+I242+I223+I193+I166+I134+I100+I63+I15</f>
        <v>15.009999999999998</v>
      </c>
    </row>
  </sheetData>
  <sheetProtection algorithmName="SHA-512" hashValue="J+bsxNQc0777O2QJA5+XG3GI2lCBP+DyQuhKW+hrpcX5t94g2MqyKJLK+Xn50+PEgR0fn56b9WIDHFJErHHAJQ==" saltValue="jnTd3hWiOKR4XpiBDoamGg==" spinCount="100000" sheet="1" objects="1" scenarios="1"/>
  <protectedRanges>
    <protectedRange sqref="I9 I11 I19 D12" name="Nota_Impotancia1"/>
    <protectedRange sqref="D59 D49 I47:I48 I35 D30 I19 I53 H37:I45 H55:I58 H21:I29" name="Nota_importancia2"/>
    <protectedRange sqref="I67 D77 I82 I7788 I89:I90 D91 I95 D97 H69:I76 H84:I87" name="NotaImportancia3"/>
    <protectedRange sqref="I103:I104 I106:I107 I114 D108 D115 D124 I128:I129 D130 H121:I123" name="NotaImportancia4"/>
    <protectedRange sqref="I138 I140:I141 D142 I146 H148:I152 D153 H157:I161 D162" name="NotaImportancia5"/>
    <protectedRange sqref="I169 D170 I174 H176:I179 D180 I184 I186 I188 D189 I196:I197 H199:I202 D205 I204 H211:I212 D213 H217:I218 D219 I209" name="NotaImpotancia67"/>
    <protectedRange sqref="I227 H229:I230 D233 I232 I237 D238" name="NotaImportancia8"/>
    <protectedRange sqref="I273 H245:I247 D248 I252 H254:I257 I27557 D258 I265 I267 D268 H275:I277 D278 I283 I285 D286 I291 I293 I295 D296" name="NotaImportancia9_10"/>
  </protectedRanges>
  <mergeCells count="135">
    <mergeCell ref="B94:C94"/>
    <mergeCell ref="B96:C96"/>
    <mergeCell ref="B97:C97"/>
    <mergeCell ref="A8:A12"/>
    <mergeCell ref="B8:B11"/>
    <mergeCell ref="C8:C11"/>
    <mergeCell ref="B12:C12"/>
    <mergeCell ref="A15:C15"/>
    <mergeCell ref="A16:M16"/>
    <mergeCell ref="A18:A62"/>
    <mergeCell ref="B18:B29"/>
    <mergeCell ref="C18:C29"/>
    <mergeCell ref="B33:C33"/>
    <mergeCell ref="B34:B48"/>
    <mergeCell ref="C34:C48"/>
    <mergeCell ref="B52:C52"/>
    <mergeCell ref="B53:B58"/>
    <mergeCell ref="C53:C58"/>
    <mergeCell ref="B62:C62"/>
    <mergeCell ref="B30:C30"/>
    <mergeCell ref="F15:G15"/>
    <mergeCell ref="B49:C49"/>
    <mergeCell ref="B59:C59"/>
    <mergeCell ref="A63:C63"/>
    <mergeCell ref="A64:M64"/>
    <mergeCell ref="A66:A93"/>
    <mergeCell ref="B66:B76"/>
    <mergeCell ref="C66:C76"/>
    <mergeCell ref="B80:C80"/>
    <mergeCell ref="B81:B90"/>
    <mergeCell ref="C81:C90"/>
    <mergeCell ref="B91:C91"/>
    <mergeCell ref="B77:C77"/>
    <mergeCell ref="C119:C123"/>
    <mergeCell ref="B127:C127"/>
    <mergeCell ref="B128:B129"/>
    <mergeCell ref="C128:C129"/>
    <mergeCell ref="B133:C133"/>
    <mergeCell ref="A134:C134"/>
    <mergeCell ref="A100:C100"/>
    <mergeCell ref="A101:M101"/>
    <mergeCell ref="A103:A133"/>
    <mergeCell ref="B103:B107"/>
    <mergeCell ref="C103:C107"/>
    <mergeCell ref="B111:C111"/>
    <mergeCell ref="B112:B114"/>
    <mergeCell ref="C112:C114"/>
    <mergeCell ref="B118:C118"/>
    <mergeCell ref="B119:B123"/>
    <mergeCell ref="B108:C108"/>
    <mergeCell ref="B115:C115"/>
    <mergeCell ref="B124:C124"/>
    <mergeCell ref="B130:C130"/>
    <mergeCell ref="A135:M135"/>
    <mergeCell ref="A137:A165"/>
    <mergeCell ref="B137:B141"/>
    <mergeCell ref="C137:C141"/>
    <mergeCell ref="B145:C145"/>
    <mergeCell ref="B146:B152"/>
    <mergeCell ref="C146:C152"/>
    <mergeCell ref="B156:C156"/>
    <mergeCell ref="B157:B161"/>
    <mergeCell ref="C157:C161"/>
    <mergeCell ref="B165:C165"/>
    <mergeCell ref="B142:C142"/>
    <mergeCell ref="B153:C153"/>
    <mergeCell ref="B162:C162"/>
    <mergeCell ref="A166:C166"/>
    <mergeCell ref="A167:M167"/>
    <mergeCell ref="A169:A192"/>
    <mergeCell ref="B173:C173"/>
    <mergeCell ref="B174:B179"/>
    <mergeCell ref="C174:C179"/>
    <mergeCell ref="B183:C183"/>
    <mergeCell ref="B184:B186"/>
    <mergeCell ref="C184:C186"/>
    <mergeCell ref="B192:C192"/>
    <mergeCell ref="B170:C170"/>
    <mergeCell ref="B180:C180"/>
    <mergeCell ref="B189:C189"/>
    <mergeCell ref="A193:C193"/>
    <mergeCell ref="A194:M194"/>
    <mergeCell ref="A196:A222"/>
    <mergeCell ref="B196:B204"/>
    <mergeCell ref="C196:C204"/>
    <mergeCell ref="B208:C208"/>
    <mergeCell ref="B209:B212"/>
    <mergeCell ref="A224:M224"/>
    <mergeCell ref="A226:A241"/>
    <mergeCell ref="B226:B230"/>
    <mergeCell ref="C226:C230"/>
    <mergeCell ref="B236:C236"/>
    <mergeCell ref="B241:C241"/>
    <mergeCell ref="C209:C212"/>
    <mergeCell ref="B216:C216"/>
    <mergeCell ref="B217:B218"/>
    <mergeCell ref="C217:C218"/>
    <mergeCell ref="B222:C222"/>
    <mergeCell ref="A223:C223"/>
    <mergeCell ref="B205:C205"/>
    <mergeCell ref="B213:C213"/>
    <mergeCell ref="B219:C219"/>
    <mergeCell ref="B233:C233"/>
    <mergeCell ref="B238:C238"/>
    <mergeCell ref="A242:C242"/>
    <mergeCell ref="A243:M243"/>
    <mergeCell ref="A245:A261"/>
    <mergeCell ref="B245:B247"/>
    <mergeCell ref="C245:C247"/>
    <mergeCell ref="B251:C251"/>
    <mergeCell ref="B252:B257"/>
    <mergeCell ref="C252:C257"/>
    <mergeCell ref="B261:C261"/>
    <mergeCell ref="B248:C248"/>
    <mergeCell ref="B258:C258"/>
    <mergeCell ref="C282:C285"/>
    <mergeCell ref="B289:C289"/>
    <mergeCell ref="B290:B295"/>
    <mergeCell ref="C290:C295"/>
    <mergeCell ref="B299:C299"/>
    <mergeCell ref="A300:C300"/>
    <mergeCell ref="A262:C262"/>
    <mergeCell ref="A263:M263"/>
    <mergeCell ref="A265:A299"/>
    <mergeCell ref="B265:B267"/>
    <mergeCell ref="C265:C267"/>
    <mergeCell ref="B271:C271"/>
    <mergeCell ref="B272:B277"/>
    <mergeCell ref="C272:C277"/>
    <mergeCell ref="B281:C281"/>
    <mergeCell ref="B282:B285"/>
    <mergeCell ref="B268:C268"/>
    <mergeCell ref="B278:C278"/>
    <mergeCell ref="B286:C286"/>
    <mergeCell ref="B296:C296"/>
  </mergeCells>
  <conditionalFormatting sqref="G88:J88 M88 I91 I97 I77 G83:J83 M83 G46:J46 M46 I49 G54:J54 M54 I59 G68:J68 M68 I30 G36:J36 M36 G9:J10 M9:M10 G20:J20 M20 G105:J105 M105 G113:J113 M113 G120:J120 M120 I108 I115 I124 I130 G139:J139 M139 I142 G147:J147 M147 I153 I162 I170 G175:J175 M175 I180 G185:J185 M185 G187:J187 M187 I189 G198:J198 M198 G203:J203 M203 I205 G210:J210 M210">
    <cfRule type="cellIs" dxfId="18" priority="58" stopIfTrue="1" operator="greaterThan">
      <formula>"$I$6&gt;0"</formula>
    </cfRule>
  </conditionalFormatting>
  <conditionalFormatting sqref="I213">
    <cfRule type="cellIs" dxfId="17" priority="18" stopIfTrue="1" operator="greaterThan">
      <formula>"$I$6&gt;0"</formula>
    </cfRule>
  </conditionalFormatting>
  <conditionalFormatting sqref="I219">
    <cfRule type="cellIs" dxfId="16" priority="17" stopIfTrue="1" operator="greaterThan">
      <formula>"$I$6&gt;0"</formula>
    </cfRule>
  </conditionalFormatting>
  <conditionalFormatting sqref="G228:J228 M228">
    <cfRule type="cellIs" dxfId="15" priority="16" stopIfTrue="1" operator="greaterThan">
      <formula>"$I$6&gt;0"</formula>
    </cfRule>
  </conditionalFormatting>
  <conditionalFormatting sqref="G231:J231 M231">
    <cfRule type="cellIs" dxfId="14" priority="15" stopIfTrue="1" operator="greaterThan">
      <formula>"$I$6&gt;0"</formula>
    </cfRule>
  </conditionalFormatting>
  <conditionalFormatting sqref="I233">
    <cfRule type="cellIs" dxfId="13" priority="14" stopIfTrue="1" operator="greaterThan">
      <formula>"$I$6&gt;0"</formula>
    </cfRule>
  </conditionalFormatting>
  <conditionalFormatting sqref="I238">
    <cfRule type="cellIs" dxfId="12" priority="13" stopIfTrue="1" operator="greaterThan">
      <formula>"$I$6&gt;0"</formula>
    </cfRule>
  </conditionalFormatting>
  <conditionalFormatting sqref="I248">
    <cfRule type="cellIs" dxfId="11" priority="12" stopIfTrue="1" operator="greaterThan">
      <formula>"$I$6&gt;0"</formula>
    </cfRule>
  </conditionalFormatting>
  <conditionalFormatting sqref="G253:J253 M253">
    <cfRule type="cellIs" dxfId="10" priority="11" stopIfTrue="1" operator="greaterThan">
      <formula>"$I$6&gt;0"</formula>
    </cfRule>
  </conditionalFormatting>
  <conditionalFormatting sqref="I258">
    <cfRule type="cellIs" dxfId="9" priority="10" stopIfTrue="1" operator="greaterThan">
      <formula>"$I$6&gt;0"</formula>
    </cfRule>
  </conditionalFormatting>
  <conditionalFormatting sqref="G266:J266 M266">
    <cfRule type="cellIs" dxfId="8" priority="9" stopIfTrue="1" operator="greaterThan">
      <formula>"$I$6&gt;0"</formula>
    </cfRule>
  </conditionalFormatting>
  <conditionalFormatting sqref="I268">
    <cfRule type="cellIs" dxfId="7" priority="8" stopIfTrue="1" operator="greaterThan">
      <formula>"$I$6&gt;0"</formula>
    </cfRule>
  </conditionalFormatting>
  <conditionalFormatting sqref="G274:J274 M274">
    <cfRule type="cellIs" dxfId="6" priority="7" stopIfTrue="1" operator="greaterThan">
      <formula>"$I$6&gt;0"</formula>
    </cfRule>
  </conditionalFormatting>
  <conditionalFormatting sqref="I278">
    <cfRule type="cellIs" dxfId="5" priority="6" stopIfTrue="1" operator="greaterThan">
      <formula>"$I$6&gt;0"</formula>
    </cfRule>
  </conditionalFormatting>
  <conditionalFormatting sqref="G284:J284 M284">
    <cfRule type="cellIs" dxfId="4" priority="5" stopIfTrue="1" operator="greaterThan">
      <formula>"$I$6&gt;0"</formula>
    </cfRule>
  </conditionalFormatting>
  <conditionalFormatting sqref="I286">
    <cfRule type="cellIs" dxfId="3" priority="4" stopIfTrue="1" operator="greaterThan">
      <formula>"$I$6&gt;0"</formula>
    </cfRule>
  </conditionalFormatting>
  <conditionalFormatting sqref="G292:J292 M292">
    <cfRule type="cellIs" dxfId="2" priority="3" stopIfTrue="1" operator="greaterThan">
      <formula>"$I$6&gt;0"</formula>
    </cfRule>
  </conditionalFormatting>
  <conditionalFormatting sqref="G294:J294 M294">
    <cfRule type="cellIs" dxfId="1" priority="2" stopIfTrue="1" operator="greaterThan">
      <formula>"$I$6&gt;0"</formula>
    </cfRule>
  </conditionalFormatting>
  <conditionalFormatting sqref="I296">
    <cfRule type="cellIs" dxfId="0" priority="1" stopIfTrue="1" operator="greaterThan">
      <formula>"$I$6&gt;0"</formula>
    </cfRule>
  </conditionalFormatting>
  <pageMargins left="0.31496062992125984" right="0.23622047244094491" top="0.74803149606299213" bottom="0.74803149606299213" header="0.51181102362204722" footer="0.51181102362204722"/>
  <pageSetup scale="77" orientation="landscape" useFirstPageNumber="1" r:id="rId1"/>
  <headerFooter alignWithMargins="0"/>
  <ignoredErrors>
    <ignoredError sqref="K10 I10 K1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Indicadores</vt:lpstr>
      <vt:lpstr>Indicadores!Excel_BuiltIn__FilterDatabase_30</vt:lpstr>
      <vt:lpstr>Indicadores!Títulos_a_imprimir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DNPPos</cp:lastModifiedBy>
  <dcterms:created xsi:type="dcterms:W3CDTF">2011-05-05T22:33:42Z</dcterms:created>
  <dcterms:modified xsi:type="dcterms:W3CDTF">2015-06-09T19:32:06Z</dcterms:modified>
</cp:coreProperties>
</file>