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15" windowWidth="19320" windowHeight="9240"/>
  </bookViews>
  <sheets>
    <sheet name="Indicadores" sheetId="1" r:id="rId1"/>
  </sheets>
  <externalReferences>
    <externalReference r:id="rId2"/>
  </externalReferences>
  <definedNames>
    <definedName name="_xlnm._FilterDatabase" localSheetId="0" hidden="1">Indicadores!$A$7:$M$224</definedName>
    <definedName name="Excel_BuiltIn__FilterDatabase_30" localSheetId="0">Indicadores!$A$7:$G$11</definedName>
    <definedName name="_xlnm.Print_Titles" localSheetId="0">Indicadores!$7:$7</definedName>
  </definedNames>
  <calcPr calcId="152511"/>
</workbook>
</file>

<file path=xl/calcChain.xml><?xml version="1.0" encoding="utf-8"?>
<calcChain xmlns="http://schemas.openxmlformats.org/spreadsheetml/2006/main">
  <c r="D187" i="1"/>
  <c r="L180"/>
  <c r="L181"/>
  <c r="L182"/>
  <c r="L179"/>
  <c r="H183"/>
  <c r="L175"/>
  <c r="I176" s="1"/>
  <c r="H176"/>
  <c r="L177"/>
  <c r="H178"/>
  <c r="I178"/>
  <c r="K177"/>
  <c r="L167"/>
  <c r="I168" s="1"/>
  <c r="I169" s="1"/>
  <c r="I170" s="1"/>
  <c r="H168"/>
  <c r="H169" s="1"/>
  <c r="D172"/>
  <c r="K167" s="1"/>
  <c r="K168" s="1"/>
  <c r="K169" s="1"/>
  <c r="J155"/>
  <c r="D155"/>
  <c r="K139" s="1"/>
  <c r="L68"/>
  <c r="L69"/>
  <c r="L70"/>
  <c r="L71"/>
  <c r="L72"/>
  <c r="L73"/>
  <c r="L119"/>
  <c r="L120"/>
  <c r="H141"/>
  <c r="L138"/>
  <c r="L139"/>
  <c r="L140"/>
  <c r="D131"/>
  <c r="K125" s="1"/>
  <c r="D97"/>
  <c r="D61"/>
  <c r="K25" s="1"/>
  <c r="D224"/>
  <c r="D15"/>
  <c r="K11" s="1"/>
  <c r="K12" s="1"/>
  <c r="L55"/>
  <c r="L54"/>
  <c r="L25"/>
  <c r="C207"/>
  <c r="C197"/>
  <c r="C190"/>
  <c r="B145"/>
  <c r="B134"/>
  <c r="C125"/>
  <c r="B125"/>
  <c r="C116"/>
  <c r="B116"/>
  <c r="C109"/>
  <c r="B109"/>
  <c r="C100"/>
  <c r="B100"/>
  <c r="C78"/>
  <c r="B78"/>
  <c r="C64"/>
  <c r="B64"/>
  <c r="B51"/>
  <c r="B34"/>
  <c r="C18"/>
  <c r="B18"/>
  <c r="C8"/>
  <c r="B8"/>
  <c r="C214"/>
  <c r="H218"/>
  <c r="L219"/>
  <c r="I220" s="1"/>
  <c r="L217"/>
  <c r="I218" s="1"/>
  <c r="L215"/>
  <c r="L214"/>
  <c r="H210"/>
  <c r="L209"/>
  <c r="I210" s="1"/>
  <c r="L207"/>
  <c r="H203"/>
  <c r="L201"/>
  <c r="L202"/>
  <c r="L200"/>
  <c r="L198"/>
  <c r="L197"/>
  <c r="H193"/>
  <c r="L192"/>
  <c r="I193" s="1"/>
  <c r="L190"/>
  <c r="I191" s="1"/>
  <c r="H220"/>
  <c r="H216"/>
  <c r="H208"/>
  <c r="H199"/>
  <c r="H191"/>
  <c r="J172"/>
  <c r="H163"/>
  <c r="H161"/>
  <c r="I161"/>
  <c r="I159"/>
  <c r="L162"/>
  <c r="I163" s="1"/>
  <c r="L160"/>
  <c r="L158"/>
  <c r="H159"/>
  <c r="H151"/>
  <c r="L148"/>
  <c r="L149"/>
  <c r="L150"/>
  <c r="L147"/>
  <c r="L145"/>
  <c r="I146"/>
  <c r="H146"/>
  <c r="L137"/>
  <c r="L135"/>
  <c r="L134"/>
  <c r="H136"/>
  <c r="J131"/>
  <c r="L126"/>
  <c r="L125"/>
  <c r="L118"/>
  <c r="L116"/>
  <c r="H112"/>
  <c r="L111"/>
  <c r="I112" s="1"/>
  <c r="L109"/>
  <c r="L104"/>
  <c r="L103"/>
  <c r="L101"/>
  <c r="H127"/>
  <c r="H128" s="1"/>
  <c r="H121"/>
  <c r="H122" s="1"/>
  <c r="H105"/>
  <c r="H106" s="1"/>
  <c r="L100"/>
  <c r="I117"/>
  <c r="H117"/>
  <c r="I110"/>
  <c r="H110"/>
  <c r="I102"/>
  <c r="H102"/>
  <c r="J97"/>
  <c r="L92"/>
  <c r="I94" s="1"/>
  <c r="H94"/>
  <c r="H95" s="1"/>
  <c r="L87"/>
  <c r="L86"/>
  <c r="H85"/>
  <c r="L82"/>
  <c r="L83"/>
  <c r="L84"/>
  <c r="L81"/>
  <c r="L79"/>
  <c r="L78"/>
  <c r="H88"/>
  <c r="H80"/>
  <c r="J75"/>
  <c r="H74"/>
  <c r="L67"/>
  <c r="L65"/>
  <c r="L64"/>
  <c r="I66"/>
  <c r="H66"/>
  <c r="J61"/>
  <c r="J58"/>
  <c r="L56"/>
  <c r="L53"/>
  <c r="I52"/>
  <c r="H57"/>
  <c r="L51"/>
  <c r="H52"/>
  <c r="H47"/>
  <c r="L46"/>
  <c r="L45"/>
  <c r="L38"/>
  <c r="L39"/>
  <c r="L40"/>
  <c r="L41"/>
  <c r="L42"/>
  <c r="L43"/>
  <c r="L37"/>
  <c r="L35"/>
  <c r="L34"/>
  <c r="H44"/>
  <c r="I36"/>
  <c r="H36"/>
  <c r="L21"/>
  <c r="L22"/>
  <c r="L23"/>
  <c r="L24"/>
  <c r="L26"/>
  <c r="L29"/>
  <c r="H30"/>
  <c r="I20"/>
  <c r="H20"/>
  <c r="I10"/>
  <c r="I12"/>
  <c r="H12"/>
  <c r="H10"/>
  <c r="K217"/>
  <c r="K218" s="1"/>
  <c r="A190"/>
  <c r="H221" l="1"/>
  <c r="I141"/>
  <c r="I183"/>
  <c r="I184" s="1"/>
  <c r="H184"/>
  <c r="I80"/>
  <c r="I136"/>
  <c r="K182"/>
  <c r="K183" s="1"/>
  <c r="K175"/>
  <c r="K176" s="1"/>
  <c r="H164"/>
  <c r="H142"/>
  <c r="K140"/>
  <c r="K138"/>
  <c r="K119"/>
  <c r="K68"/>
  <c r="K70"/>
  <c r="K72"/>
  <c r="K73"/>
  <c r="K69"/>
  <c r="K71"/>
  <c r="K54"/>
  <c r="K55"/>
  <c r="H211"/>
  <c r="I216"/>
  <c r="I221" s="1"/>
  <c r="I222" s="1"/>
  <c r="H194"/>
  <c r="K200"/>
  <c r="K192"/>
  <c r="K193" s="1"/>
  <c r="K8"/>
  <c r="H204"/>
  <c r="H113"/>
  <c r="K209"/>
  <c r="K210" s="1"/>
  <c r="I203"/>
  <c r="I194"/>
  <c r="I195" s="1"/>
  <c r="H152"/>
  <c r="K198"/>
  <c r="K202"/>
  <c r="K214"/>
  <c r="K190"/>
  <c r="K191" s="1"/>
  <c r="K201"/>
  <c r="K215"/>
  <c r="K219"/>
  <c r="K220" s="1"/>
  <c r="K197"/>
  <c r="K207"/>
  <c r="I127"/>
  <c r="I105"/>
  <c r="I106" s="1"/>
  <c r="I107" s="1"/>
  <c r="I208"/>
  <c r="I211" s="1"/>
  <c r="I212" s="1"/>
  <c r="I199"/>
  <c r="I113"/>
  <c r="I114" s="1"/>
  <c r="I164"/>
  <c r="I165" s="1"/>
  <c r="I172" s="1"/>
  <c r="I151"/>
  <c r="I152" s="1"/>
  <c r="I153" s="1"/>
  <c r="I57"/>
  <c r="I58" s="1"/>
  <c r="I59" s="1"/>
  <c r="I74"/>
  <c r="I75" s="1"/>
  <c r="I76" s="1"/>
  <c r="I88"/>
  <c r="I47"/>
  <c r="K160"/>
  <c r="K161" s="1"/>
  <c r="K158"/>
  <c r="K159" s="1"/>
  <c r="K162"/>
  <c r="K163" s="1"/>
  <c r="K148"/>
  <c r="K147"/>
  <c r="K149"/>
  <c r="K145"/>
  <c r="K146" s="1"/>
  <c r="K150"/>
  <c r="K111"/>
  <c r="K112" s="1"/>
  <c r="K120"/>
  <c r="K134"/>
  <c r="K137"/>
  <c r="K135"/>
  <c r="K103"/>
  <c r="K100"/>
  <c r="K109"/>
  <c r="K110" s="1"/>
  <c r="K118"/>
  <c r="K126"/>
  <c r="K127" s="1"/>
  <c r="K128" s="1"/>
  <c r="K101"/>
  <c r="K104"/>
  <c r="K116"/>
  <c r="K117" s="1"/>
  <c r="I121"/>
  <c r="I85"/>
  <c r="H89"/>
  <c r="K92"/>
  <c r="K94" s="1"/>
  <c r="K95" s="1"/>
  <c r="I95"/>
  <c r="I96" s="1"/>
  <c r="K81"/>
  <c r="K84"/>
  <c r="K83"/>
  <c r="K82"/>
  <c r="K86"/>
  <c r="K87"/>
  <c r="H58"/>
  <c r="H75"/>
  <c r="K78"/>
  <c r="K79"/>
  <c r="K64"/>
  <c r="K65"/>
  <c r="K67"/>
  <c r="K51"/>
  <c r="K52" s="1"/>
  <c r="K53"/>
  <c r="K56"/>
  <c r="K46"/>
  <c r="K40"/>
  <c r="K45"/>
  <c r="K42"/>
  <c r="H48"/>
  <c r="K34"/>
  <c r="K39"/>
  <c r="K43"/>
  <c r="I44"/>
  <c r="K37"/>
  <c r="K41"/>
  <c r="K35"/>
  <c r="K38"/>
  <c r="H31"/>
  <c r="H13"/>
  <c r="I30"/>
  <c r="I31" s="1"/>
  <c r="I32" s="1"/>
  <c r="K18"/>
  <c r="K23"/>
  <c r="K21"/>
  <c r="K26"/>
  <c r="K24"/>
  <c r="K22"/>
  <c r="K19"/>
  <c r="K29"/>
  <c r="I13"/>
  <c r="I14" s="1"/>
  <c r="I15" s="1"/>
  <c r="K9"/>
  <c r="I142" l="1"/>
  <c r="I143" s="1"/>
  <c r="K141"/>
  <c r="I155"/>
  <c r="K194"/>
  <c r="K203"/>
  <c r="I185"/>
  <c r="I187" s="1"/>
  <c r="K178"/>
  <c r="K184" s="1"/>
  <c r="K187" s="1"/>
  <c r="I128"/>
  <c r="I129" s="1"/>
  <c r="K208"/>
  <c r="K211" s="1"/>
  <c r="K36"/>
  <c r="K216"/>
  <c r="K221" s="1"/>
  <c r="K199"/>
  <c r="I204"/>
  <c r="I205" s="1"/>
  <c r="I224" s="1"/>
  <c r="I89"/>
  <c r="I90" s="1"/>
  <c r="I97" s="1"/>
  <c r="I48"/>
  <c r="I49" s="1"/>
  <c r="I61" s="1"/>
  <c r="I122"/>
  <c r="K164"/>
  <c r="K172" s="1"/>
  <c r="K113"/>
  <c r="K151"/>
  <c r="K152" s="1"/>
  <c r="K136"/>
  <c r="K121"/>
  <c r="K122" s="1"/>
  <c r="K102"/>
  <c r="K105"/>
  <c r="K47"/>
  <c r="K88"/>
  <c r="K85"/>
  <c r="K80"/>
  <c r="K74"/>
  <c r="K66"/>
  <c r="K57"/>
  <c r="K58" s="1"/>
  <c r="K44"/>
  <c r="K30"/>
  <c r="K20"/>
  <c r="K10"/>
  <c r="K13" s="1"/>
  <c r="K15" s="1"/>
  <c r="K142" l="1"/>
  <c r="K155" s="1"/>
  <c r="K204"/>
  <c r="K224" s="1"/>
  <c r="I123"/>
  <c r="I131" s="1"/>
  <c r="H227" s="1"/>
  <c r="K106"/>
  <c r="K131" s="1"/>
  <c r="K48"/>
  <c r="K89"/>
  <c r="K75"/>
  <c r="K31"/>
  <c r="K61" l="1"/>
  <c r="K97"/>
</calcChain>
</file>

<file path=xl/sharedStrings.xml><?xml version="1.0" encoding="utf-8"?>
<sst xmlns="http://schemas.openxmlformats.org/spreadsheetml/2006/main" count="550" uniqueCount="198">
  <si>
    <t>DOCUMENTALES</t>
  </si>
  <si>
    <t>ESTADÍSTICOS</t>
  </si>
  <si>
    <t>OPINIÓN</t>
  </si>
  <si>
    <t>Factor 1: Relación entre el Programa y el Proyecto Educativo Institucional.</t>
  </si>
  <si>
    <t>Pregunta integradora</t>
  </si>
  <si>
    <t>#_car.</t>
  </si>
  <si>
    <t>Característica</t>
  </si>
  <si>
    <t>#_ind</t>
  </si>
  <si>
    <t>Indicador</t>
  </si>
  <si>
    <t>Fuente</t>
  </si>
  <si>
    <t>Periodicidad</t>
  </si>
  <si>
    <t>Cumplimiento de los objetivos del programa y su coherencia con el proyecto educativo institucional.</t>
  </si>
  <si>
    <t>Encuestas</t>
  </si>
  <si>
    <t>Anual</t>
  </si>
  <si>
    <t>MÁX. PONDERACIÓN FACTOR 1 -&gt;</t>
  </si>
  <si>
    <t>Factor 2: Estudiantes.</t>
  </si>
  <si>
    <t>Admitidos con experiencia investigativa o de creación artística al momento de su ingreso.</t>
  </si>
  <si>
    <t>Formato</t>
  </si>
  <si>
    <t>Por cohorte</t>
  </si>
  <si>
    <t>Admitidos que aprobaron la prueba de dominio de lengua extranjera establecida por el programa en el proceso de admisión.</t>
  </si>
  <si>
    <t>Formato - DNA</t>
  </si>
  <si>
    <t>DNA</t>
  </si>
  <si>
    <t>Admitidos con créditos educativos o becas.</t>
  </si>
  <si>
    <t>SIA</t>
  </si>
  <si>
    <t>Semestral</t>
  </si>
  <si>
    <t>14*</t>
  </si>
  <si>
    <t xml:space="preserve">DNA </t>
  </si>
  <si>
    <t>SIA - DNA</t>
  </si>
  <si>
    <t>Formato – SIA</t>
  </si>
  <si>
    <t>22*</t>
  </si>
  <si>
    <t>25*</t>
  </si>
  <si>
    <t>MÁX. PONDERACIÓN FACTOR 2 -&gt;</t>
  </si>
  <si>
    <t>Factor 3: Profesores.</t>
  </si>
  <si>
    <t>Política sobre profesores</t>
  </si>
  <si>
    <t>Formato - SARA</t>
  </si>
  <si>
    <t>Distinciones que el grupo de profesores ha recibido de la Universidad Nacional de Colombia o de otras instituciones nacionales e internacionales.</t>
  </si>
  <si>
    <t>SARA</t>
  </si>
  <si>
    <t>Profesores que desarrollan actividades académicas en el programa según lugar de nacimiento.</t>
  </si>
  <si>
    <t>Productividad científica de los profesores</t>
  </si>
  <si>
    <t>Documentos en los que se expresa el tiempo que el profesor dedica a sus actividades académicas.</t>
  </si>
  <si>
    <t>41*</t>
  </si>
  <si>
    <t>42*</t>
  </si>
  <si>
    <t>Formato - SARA - SIA</t>
  </si>
  <si>
    <t>Relación Tutor / Estudiante</t>
  </si>
  <si>
    <t>MÁX. PONDERACIÓN FACTOR 3 -&gt;</t>
  </si>
  <si>
    <t>Factor 4: Procesos académicos.</t>
  </si>
  <si>
    <t>52*</t>
  </si>
  <si>
    <t>Documentos con políticas de acompañamiento estudiantil y tutoría académica.</t>
  </si>
  <si>
    <t>53*</t>
  </si>
  <si>
    <t>Apreciación de los estudiantes sobre la calidad del proceso de acompañamiento de los tutores en su proceso de formación.</t>
  </si>
  <si>
    <t xml:space="preserve">Apreciación de los profesores sobre la calidad del seguimiento a los procesos pedagógicos realizado por la dirección del programa. </t>
  </si>
  <si>
    <t>58*</t>
  </si>
  <si>
    <t>59*</t>
  </si>
  <si>
    <t>60*</t>
  </si>
  <si>
    <t>61*</t>
  </si>
  <si>
    <t>Documentos que evidencien procesos de evaluación y seguimiento realizados para conocer la calidad del programa.</t>
  </si>
  <si>
    <t>MÁX. PONDERACIÓN FACTOR 4 -&gt;</t>
  </si>
  <si>
    <t>Formato -  Vicerrectoría de investigación</t>
  </si>
  <si>
    <t>MÁX. PONDERACIÓN FACTOR 5 -&gt;</t>
  </si>
  <si>
    <t>80*</t>
  </si>
  <si>
    <t>Dirección Nacional de Extensión - QUIPU</t>
  </si>
  <si>
    <t>MÁX. PONDERACIÓN FACTOR 6 -&gt;</t>
  </si>
  <si>
    <t>MÁX. PONDERACIÓN FACTOR 7 -&gt;</t>
  </si>
  <si>
    <t>Apoyos financieros internos y externos a estudiantes y profesores.</t>
  </si>
  <si>
    <t>Egresados encuestados que desempeñan labores directamente relacionadas con la formación que recibieron en el posgrado.</t>
  </si>
  <si>
    <t>Apreciación de la suficiencia de los recursos informáticos y de comunicaciones con que cuentan profesores y estudiantes para la realización de sus actividades académicas.</t>
  </si>
  <si>
    <t>Apreciación sobre la calidad de los recursos informáticos y de comunicaciones con que cuentan profesores y estudiantes para la realización de sus actividades académicas.</t>
  </si>
  <si>
    <t>Documento con las funciones del Coordinador del Programa, de los Directores de Área Curricular y del Comité Asesor del programa.</t>
  </si>
  <si>
    <t>Apreciación de profesores y estudiantes de la calidad del apoyo administrativo.</t>
  </si>
  <si>
    <t>Proporción entre el número de administrativos y el número de estudiantes y profesores.</t>
  </si>
  <si>
    <t>MÁX. PONDERACIÓN FACTOR 10 -&gt;</t>
  </si>
  <si>
    <t xml:space="preserve">¿Qué aspectos favorecen o afectan el cumplimiento de los objetivos de formación del programa y su coherencia con el Proyecto Educativo Institucional? </t>
  </si>
  <si>
    <t xml:space="preserve">¿De qué manera logra el programa la selección rigurosa de aspirantes? ¿Qué acciones lleva a cabo su programa para que sus  estudiantes obtengan el perfil propuesto de egresado en el tiempo previsto? </t>
  </si>
  <si>
    <t>Proporción entre el número total de estudiantes matriculados por primera vez y el número total de estudiantes admitidos.</t>
  </si>
  <si>
    <t>Proporción entre el total de aspirantes admitidos y el total de aspirantes inscritos.</t>
  </si>
  <si>
    <t>132*</t>
  </si>
  <si>
    <t>133*</t>
  </si>
  <si>
    <t>Estudiantes que ingresan a un programa de posgrado de nivel superior sin realizar el proceso regular de admisión (transito)</t>
  </si>
  <si>
    <t>Promedio académico del grupo de estudiantes matriculados.</t>
  </si>
  <si>
    <t>Descripción del perfil del egresado</t>
  </si>
  <si>
    <t xml:space="preserve">¿Qué acciones realiza la comunidad docente para mantener y mejorar la calidad del programa? </t>
  </si>
  <si>
    <t>¿De qué forma el programa  lleva a cabo el seguimiento y mejora de las características que hacen parte de éste factor?</t>
  </si>
  <si>
    <t>Documentos institucionales en los que se exprese la posibilidad de tomar asignaturas en otros programas de posgrado de la Universidad o de otras universidades nacionales o internacionales.</t>
  </si>
  <si>
    <t xml:space="preserve">¿Qué actividades realiza el programa para fortalecer y estimular su estructura investigativa y/o la producción artística? </t>
  </si>
  <si>
    <t>Documentos con políticas institucionales orientadas al bienestar, la movilidad y la cultura recreativa de la comunidad académica.</t>
  </si>
  <si>
    <t xml:space="preserve">¿Cuál es el grado de conocimiento que tiene el programa sobre sus egresados? </t>
  </si>
  <si>
    <t>Participación de profesores del programa en comités editoriales, cientificos, técnicos o artísticos nacionales o internacionales.</t>
  </si>
  <si>
    <t>Políticas de difusión del programa.</t>
  </si>
  <si>
    <t>Documental</t>
  </si>
  <si>
    <t>Opinión</t>
  </si>
  <si>
    <t>Estadístico</t>
  </si>
  <si>
    <t>TIPO INDICADOR</t>
  </si>
  <si>
    <t>NOTA</t>
  </si>
  <si>
    <t>% FACTOR</t>
  </si>
  <si>
    <t>Total documentales:</t>
  </si>
  <si>
    <t>IMPORTANCIA (%)</t>
  </si>
  <si>
    <r>
      <t>Poderacion caracterís</t>
    </r>
    <r>
      <rPr>
        <b/>
        <sz val="9"/>
        <color rgb="FFFFFF00"/>
        <rFont val="Calibri"/>
        <family val="2"/>
      </rPr>
      <t>t</t>
    </r>
    <r>
      <rPr>
        <sz val="9"/>
        <color rgb="FFFFFF00"/>
        <rFont val="Calibri"/>
        <family val="2"/>
      </rPr>
      <t>ica. Ingrese aquí:</t>
    </r>
  </si>
  <si>
    <t>TOTAL CARACTERÍSTICA SEGÚN PONDERACIÓN :</t>
  </si>
  <si>
    <t>NOTA FINAL DEL FACTOR:</t>
  </si>
  <si>
    <t>TOTAL FACTOR:</t>
  </si>
  <si>
    <t>Actualización pedagógica y académica.</t>
  </si>
  <si>
    <t>TOTAL CALIFICACIÓN PROGRAMA</t>
  </si>
  <si>
    <t>NOTA FINAL CARACTERÍSTICA:</t>
  </si>
  <si>
    <t>¿Por qué razones el factor logró la calificación respecto de su tope total?</t>
  </si>
  <si>
    <t>Documento institucional que contiene la misión, visión, naturaleza y fines de la Universidad; documento de creación de programas curriculares con objetivo general y  documento con objetivos de formación del plan de estudio.</t>
  </si>
  <si>
    <t>Documento que contiene la descripción de los perfiles de ingreso y egreso de estudiantes. Documento del programa con la descripción de la capacidad que ha tenido para lograr sus objetivos.</t>
  </si>
  <si>
    <t xml:space="preserve">Documento que contiene la reglamentación del proceso de admisión. </t>
  </si>
  <si>
    <t>Cuerpos Colegiados</t>
  </si>
  <si>
    <t>Consejo de Facultad</t>
  </si>
  <si>
    <t>Comité Asesor de Posgrado</t>
  </si>
  <si>
    <t>Estrategias utilizadas por el programa para la selección adecuada de estudiantes.</t>
  </si>
  <si>
    <t xml:space="preserve">Formato </t>
  </si>
  <si>
    <t>Número de admitidos según nivel de formación (pregrado o posgrado) e institución de origen (UN, otra nacional o extranjera).</t>
  </si>
  <si>
    <t>Estudiantes de otras universidades que cursan asignaturas asociadas al programa   (Estudiantes visitantes).</t>
  </si>
  <si>
    <t>Documento en el que se adopta el estatuto estudiantil de la Universidad Nacional de Colombia y otras disposiciones académicas para estudiantes de posgrado. Acuerdos reglamentarios expedidos por la facultad.</t>
  </si>
  <si>
    <t>Documentos que consignen los mecanismos utilizados por el programa para la evaluación de desempeño de sus estudiantes.</t>
  </si>
  <si>
    <t>Estudiantes que toman asignaturas en otras instituciones en el marco de convenios.</t>
  </si>
  <si>
    <t>Proporción de estudiantes que en cada cohorte han perdido la calidad de estudiante por motivos no académicos (deserción por cohorte).</t>
  </si>
  <si>
    <t>Proporción de estudiantes que en cada cohorte ha perdido la calidad de estudiante por motivos académicos.</t>
  </si>
  <si>
    <t>Número de asistencias  o participaciones de estudiantes a congresos y  otros eventos académicos o de creación artística, a nombre de la Universidad Nacional de Colombia, tanto nacionales como internacionales.</t>
  </si>
  <si>
    <t xml:space="preserve">Estudiantes con productos tecnológicos, obras de creación artística u otro tipo de resultados producto de actividades académicas realizadas. </t>
  </si>
  <si>
    <t>Estudiantes que solicitan traslado de un programa a otro.</t>
  </si>
  <si>
    <t>Proporción de estudiantes encuestados que se encuentran vinculados laboralmente.</t>
  </si>
  <si>
    <t>Promedio de horas reales a la semana que los estudiantes encuestados dedican a sus estudios (trabajo presencial e independiente).</t>
  </si>
  <si>
    <t>Por demanda</t>
  </si>
  <si>
    <t>Número de estudiantes graduados en el tiempo previsto, sin incluir reserva de cupo, en cada promoción.</t>
  </si>
  <si>
    <t>Promedio en semestres, por promoción, para completar el ciclo de estudios y para la obtención del grado desde la primera matricula.</t>
  </si>
  <si>
    <t>Promedio en semestres, por cohorte, que han sido matriculados hasta completar el ciclo de estudios y promedio de semestres para la obtención de grado desde la primera matricula.</t>
  </si>
  <si>
    <t>Secretaría de Facultad / Secretaría General / SIA</t>
  </si>
  <si>
    <t>Documento institucional sobre políticas de selección, contratación y renovación de profesores.</t>
  </si>
  <si>
    <t>Documento institucional con políticas y mecanismos de evaluación,remuneración y reconocimientos al mérito académico y profesional de los docentes.</t>
  </si>
  <si>
    <t>Distribución de profesores que desarrollan actividades académicas en el programa por tipo de vinculación y categoría.</t>
  </si>
  <si>
    <t>Porcentaje de profesores participantes en el programa que domininan, al menos, una lengua extranjera.</t>
  </si>
  <si>
    <t>Distribución de profesores que desarrollan actividades académicas en el programa, según nivel de formación.</t>
  </si>
  <si>
    <t>Número de profesores visitantes que participan en el programa en calidad de conferencistas, directores, jurados, etcétera.</t>
  </si>
  <si>
    <t>Jornadas de trabajo</t>
  </si>
  <si>
    <t>Acuerdo 033 y otros de Facultad y/o Comité Asesor de Posgrados</t>
  </si>
  <si>
    <t>Número de profesores con publicaciones registradas en el sistema SARA y número de publicaciones de dichos profesores discriminadas por tipo de publicación.</t>
  </si>
  <si>
    <t>Número acumulado de patentes, productos tecnológicos y obras de creación artística registradas en SARA de los profesores que apoyan el programa.</t>
  </si>
  <si>
    <t>Promedio de horas reales a la semana que los profesores encuestados dedican a actividades académicas para el programa.</t>
  </si>
  <si>
    <t>Apreciación de estudiantes y egresados sobre aspectos pedagógicos del grupo de profesores.</t>
  </si>
  <si>
    <t>Número de profesores del programa en formación formal (doctorado o maestría), informal y estancia posdoctoral.</t>
  </si>
  <si>
    <t>Documento que presente las competencias y habilidades académicas u objetivos específicos  que desarrollarán los estudiantes en el transcurso del programa.</t>
  </si>
  <si>
    <t>Acuerdo 008 CSU. Documento de facultad o comité asesor</t>
  </si>
  <si>
    <t>Apreciación de los estudiantes y de los egresados de su desempeño en términos de desarrollo de competencias o habilidades académicas.</t>
  </si>
  <si>
    <t>Documentos institucionales donde se establecen los lineamientos para la evaluación de los docentes en la Universidad Nacional de Colombia.</t>
  </si>
  <si>
    <t>Proporción de asignaturas elegibles que ofrece el departamento o unidad académica básica del programa en los que participan estudiantes de programas curriculares asociados a otras unidades académicas básicas de la Universidad.</t>
  </si>
  <si>
    <t>Proporción de estudiantes matriculados del programa que toman asignaturas en otro departamento o unidad académica básica de la Universidad.</t>
  </si>
  <si>
    <t>Número de asignaturas homologadas o convalidadas por la Universidad pertenecientes a programas de otras instituciones nacionales e internacionales.</t>
  </si>
  <si>
    <t>Documentos institucionales que presentan los lineamientos para la evaluación permanente de los programas.</t>
  </si>
  <si>
    <t>Vicerrectoría Académica</t>
  </si>
  <si>
    <t>Programa</t>
  </si>
  <si>
    <t>CSU, Vicerrectorías de Investigación y Académica</t>
  </si>
  <si>
    <t>Relación de profesores que  apoyan el  programa vinculados a grupos de investigación o de creación artística.</t>
  </si>
  <si>
    <t>Documento en el que se manifiesta el interés de articular el programa de posgrado con otros programas de pregrado o posgrado de la Universidad Nacional de Colombia u otras entidades nacionales o internacionales.</t>
  </si>
  <si>
    <t>Número de convenios y compromisos de cooperación académica con instituciones nacionales e internacionales para ofertar el programa en otras sedes o instituciones.</t>
  </si>
  <si>
    <t>Número de convenios  con actores sociales en el marco de proyectos de extensión (Empresas, gremios, agencias de gobierno, ONGs, etcétera).</t>
  </si>
  <si>
    <t>Proyectos de extensión según tipo de servicio ofrecido por el departamento o unidad académica básica (cursos, diplomados, consultorías, etcétera).</t>
  </si>
  <si>
    <t>Documentos referentes a políticas sobre convenios institucionales para el fortalecimiento de los programas con entidades nacionales e internacionales.</t>
  </si>
  <si>
    <t>Número de actividades académicas en universidades nacionales o extranjeras que han desempeñado profesores del programa.</t>
  </si>
  <si>
    <t>Número de convenios activos por periodo con entidades nacionales y extranjeras que ha utilizado el programa para el intercambio de estudiantes y profesores.</t>
  </si>
  <si>
    <t>Número de eventos de carácter nacional o internacional ofrecidos en el programa.</t>
  </si>
  <si>
    <t>Número de eventos académicos nacionales e internacionales en los que han participado estudiantes o profesores del programa.</t>
  </si>
  <si>
    <t>Apreciación de la calidad de los servicios de bienestar de la Universidad por parte de estudiantes, profesores y egresados.</t>
  </si>
  <si>
    <t>Apreciación de la efectividad en la divulgación de los servicios de bienestar de la Universidad.</t>
  </si>
  <si>
    <t>Reconocimientos o distinciones de los egresados por su desempeño profesional o académico.</t>
  </si>
  <si>
    <t>Documentos con mecanismos o estrategias de seguimiento a los egresados del programa.</t>
  </si>
  <si>
    <t>Tipo de vinculacón laboral de los egresados encuestados.</t>
  </si>
  <si>
    <t>Apreciación de la efectividad de los mecanismos de seguimiento del programa a los egresados del programa.</t>
  </si>
  <si>
    <t>Apreciación de los egresados encuestados sobre la mejora de las posibilidades laborales después de haber concluido los estudios de posgrado.</t>
  </si>
  <si>
    <t>Documento del programa donde se presenta la disponibilidad de salones, laboratorios y otros espacios acondicionados para realizar actividades académicas.</t>
  </si>
  <si>
    <t>Apreciación sobre la calidad de los espacios físicos disponibles para el programa por parte de estudiantes, profesores y egresados.</t>
  </si>
  <si>
    <t>Documentos con criterios y políticas institucionales y del programa en materia de adquisición,  actualización de recursos informáticos, de comunicación y de material bibliográfico.</t>
  </si>
  <si>
    <t>Documento del programa en que se presenta un resumen de la disponibilidad de recursos informáticos.</t>
  </si>
  <si>
    <t>Apreciación sobre la actualidad del material bibliográfico.</t>
  </si>
  <si>
    <t>Apreciación de  profesores sobre los recursos presupuestales del programa.</t>
  </si>
  <si>
    <t>Estudiantes de pregrado de la Universidad Nacional de Colombia que tuvieron admisión automáticaal posgrado.</t>
  </si>
  <si>
    <t>Estudiantes de pregrado que optaron por cursar asignaturas de posgrado como trabajo de grado y se matriculan en el programa de posgrado.</t>
  </si>
  <si>
    <t>Documentos que establecen la política para la designación de profesores como directores y jurados evaluadores de trabajos finales.</t>
  </si>
  <si>
    <t xml:space="preserve">Número de profesores del programa que dirigen o co-dirigen trabajos finales del programa. </t>
  </si>
  <si>
    <t>Factor 5:  Articulación con el medio y relaciones interinstitucionales.</t>
  </si>
  <si>
    <t>Relación del programa con el entorno.</t>
  </si>
  <si>
    <t>Documento en el que se presentan las estrategias desarrolladas por el programa para articularse con el entorno (experiencia de investigaciones o de creaciones artísticas con impacto a nivel nacional, regional y local).</t>
  </si>
  <si>
    <t>Movilidad de estudiantes y profesores del programa.</t>
  </si>
  <si>
    <t>Factor 6: Bienestar y ambiente institucional.</t>
  </si>
  <si>
    <t>Apoyo institucional para el bienestar.</t>
  </si>
  <si>
    <t>Divulgación de los servicios de bienestar a estudiantes y profesores del programa.</t>
  </si>
  <si>
    <t>Factor 7: Egresados.</t>
  </si>
  <si>
    <t>Seguimiento al desempeño y aportes del egresado a su entorno.</t>
  </si>
  <si>
    <t>Factor 8: Recursos y Gestión.</t>
  </si>
  <si>
    <t>Documento(s) con proyección, programación y ejecución del presupuesto y estrategias que muestren la viabilidad financiera.</t>
  </si>
  <si>
    <t>Total opinión:</t>
  </si>
  <si>
    <t>Total estadísticos:</t>
  </si>
  <si>
    <t>Total estadisticos</t>
  </si>
  <si>
    <t>Total opinión</t>
  </si>
  <si>
    <t>Desempeño de los estudiantes en el desarrollo del programa.</t>
  </si>
  <si>
    <t>Permanencia y grado</t>
  </si>
  <si>
    <t>Promedio y mediana de  semestres matriculados por promoción para completar el ciclo de estudios.</t>
  </si>
</sst>
</file>

<file path=xl/styles.xml><?xml version="1.0" encoding="utf-8"?>
<styleSheet xmlns="http://schemas.openxmlformats.org/spreadsheetml/2006/main">
  <fonts count="22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i/>
      <sz val="11"/>
      <color indexed="23"/>
      <name val="Calibri"/>
      <family val="2"/>
    </font>
    <font>
      <i/>
      <sz val="9"/>
      <name val="Calibri"/>
      <family val="2"/>
    </font>
    <font>
      <b/>
      <sz val="15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rgb="FFFFFF00"/>
      <name val="Calibri"/>
      <family val="2"/>
    </font>
    <font>
      <b/>
      <sz val="9"/>
      <color rgb="FFFFFF00"/>
      <name val="Calibri"/>
      <family val="2"/>
    </font>
    <font>
      <i/>
      <sz val="9"/>
      <color rgb="FFFFFF00"/>
      <name val="Calibri"/>
      <family val="2"/>
    </font>
    <font>
      <b/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6"/>
      <color indexed="63"/>
      <name val="Calibri"/>
      <family val="2"/>
    </font>
    <font>
      <b/>
      <sz val="16"/>
      <color theme="1" tint="4.9989318521683403E-2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3"/>
        <bgColor indexed="55"/>
      </patternFill>
    </fill>
    <fill>
      <patternFill patternType="solid">
        <fgColor indexed="21"/>
        <bgColor indexed="30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55"/>
      </patternFill>
    </fill>
    <fill>
      <patternFill patternType="solid">
        <fgColor theme="0"/>
        <bgColor indexed="30"/>
      </patternFill>
    </fill>
    <fill>
      <patternFill patternType="solid">
        <fgColor rgb="FF99CCFF"/>
        <bgColor rgb="FF000000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indexed="30"/>
      </top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ck">
        <color indexed="62"/>
      </top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medium">
        <color indexed="3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ck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ck">
        <color indexed="62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3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3" fillId="0" borderId="7" applyNumberFormat="0" applyFill="0" applyAlignment="0" applyProtection="0"/>
    <xf numFmtId="0" fontId="4" fillId="0" borderId="9" applyNumberFormat="0" applyFill="0" applyAlignment="0" applyProtection="0"/>
    <xf numFmtId="0" fontId="6" fillId="5" borderId="0" applyNumberFormat="0" applyBorder="0" applyAlignment="0" applyProtection="0"/>
    <xf numFmtId="0" fontId="8" fillId="0" borderId="0" applyNumberFormat="0" applyFill="0" applyBorder="0" applyAlignment="0" applyProtection="0"/>
    <xf numFmtId="0" fontId="13" fillId="0" borderId="0"/>
    <xf numFmtId="0" fontId="19" fillId="8" borderId="27" applyNumberFormat="0" applyAlignment="0" applyProtection="0"/>
  </cellStyleXfs>
  <cellXfs count="15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1" fillId="0" borderId="0" xfId="0" applyFont="1" applyAlignment="1">
      <alignment horizontal="center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2" borderId="13" xfId="0" applyFont="1" applyFill="1" applyBorder="1" applyAlignment="1">
      <alignment horizontal="justify" vertical="top" wrapText="1"/>
    </xf>
    <xf numFmtId="0" fontId="5" fillId="2" borderId="15" xfId="0" applyFont="1" applyFill="1" applyBorder="1" applyAlignment="1">
      <alignment horizontal="justify" vertical="top" wrapText="1"/>
    </xf>
    <xf numFmtId="0" fontId="5" fillId="4" borderId="15" xfId="0" applyFont="1" applyFill="1" applyBorder="1" applyAlignment="1">
      <alignment horizontal="justify" vertical="top" wrapText="1"/>
    </xf>
    <xf numFmtId="0" fontId="5" fillId="3" borderId="15" xfId="0" applyFont="1" applyFill="1" applyBorder="1" applyAlignment="1">
      <alignment horizontal="justify" vertical="top" wrapText="1"/>
    </xf>
    <xf numFmtId="0" fontId="5" fillId="6" borderId="20" xfId="0" applyFont="1" applyFill="1" applyBorder="1" applyAlignment="1">
      <alignment horizontal="right" vertical="top" wrapText="1"/>
    </xf>
    <xf numFmtId="0" fontId="5" fillId="7" borderId="20" xfId="0" applyFont="1" applyFill="1" applyBorder="1" applyAlignment="1">
      <alignment horizontal="right" vertical="top" wrapText="1"/>
    </xf>
    <xf numFmtId="0" fontId="5" fillId="3" borderId="13" xfId="0" applyFont="1" applyFill="1" applyBorder="1" applyAlignment="1">
      <alignment horizontal="justify" vertical="top" wrapText="1"/>
    </xf>
    <xf numFmtId="0" fontId="5" fillId="6" borderId="15" xfId="0" applyFont="1" applyFill="1" applyBorder="1" applyAlignment="1">
      <alignment vertical="top" wrapText="1"/>
    </xf>
    <xf numFmtId="0" fontId="0" fillId="0" borderId="0" xfId="0" applyFont="1"/>
    <xf numFmtId="0" fontId="10" fillId="0" borderId="8" xfId="1" applyNumberFormat="1" applyFont="1" applyFill="1" applyBorder="1" applyAlignment="1" applyProtection="1">
      <alignment horizontal="left" vertical="top"/>
    </xf>
    <xf numFmtId="0" fontId="10" fillId="0" borderId="8" xfId="1" applyNumberFormat="1" applyFont="1" applyFill="1" applyBorder="1" applyAlignment="1" applyProtection="1">
      <alignment horizontal="left" vertical="top" wrapText="1"/>
    </xf>
    <xf numFmtId="0" fontId="11" fillId="0" borderId="10" xfId="2" applyNumberFormat="1" applyFont="1" applyFill="1" applyBorder="1" applyAlignment="1" applyProtection="1">
      <alignment horizontal="center" wrapText="1"/>
    </xf>
    <xf numFmtId="0" fontId="5" fillId="6" borderId="12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horizontal="justify" vertical="top" wrapText="1"/>
    </xf>
    <xf numFmtId="0" fontId="5" fillId="7" borderId="16" xfId="0" applyFont="1" applyFill="1" applyBorder="1" applyAlignment="1">
      <alignment horizontal="center" vertical="top"/>
    </xf>
    <xf numFmtId="0" fontId="11" fillId="0" borderId="0" xfId="2" applyNumberFormat="1" applyFont="1" applyFill="1" applyBorder="1" applyAlignment="1" applyProtection="1">
      <alignment wrapText="1"/>
    </xf>
    <xf numFmtId="0" fontId="11" fillId="0" borderId="9" xfId="2" applyNumberFormat="1" applyFont="1" applyFill="1" applyAlignment="1" applyProtection="1">
      <alignment horizontal="left" wrapText="1"/>
    </xf>
    <xf numFmtId="0" fontId="11" fillId="0" borderId="9" xfId="2" applyNumberFormat="1" applyFont="1" applyFill="1" applyAlignment="1" applyProtection="1">
      <alignment horizontal="left"/>
    </xf>
    <xf numFmtId="0" fontId="12" fillId="0" borderId="9" xfId="2" applyNumberFormat="1" applyFont="1" applyFill="1" applyAlignment="1" applyProtection="1">
      <alignment horizontal="center"/>
    </xf>
    <xf numFmtId="0" fontId="11" fillId="0" borderId="9" xfId="2" applyNumberFormat="1" applyFont="1" applyFill="1" applyAlignment="1" applyProtection="1">
      <alignment horizontal="center" wrapText="1"/>
    </xf>
    <xf numFmtId="0" fontId="5" fillId="6" borderId="15" xfId="0" applyFont="1" applyFill="1" applyBorder="1" applyAlignment="1">
      <alignment horizontal="justify" vertical="top" wrapText="1"/>
    </xf>
    <xf numFmtId="0" fontId="5" fillId="7" borderId="12" xfId="0" applyFont="1" applyFill="1" applyBorder="1" applyAlignment="1">
      <alignment horizontal="center" vertical="top"/>
    </xf>
    <xf numFmtId="0" fontId="5" fillId="7" borderId="21" xfId="0" applyFont="1" applyFill="1" applyBorder="1" applyAlignment="1">
      <alignment horizontal="center" vertical="top"/>
    </xf>
    <xf numFmtId="0" fontId="7" fillId="0" borderId="23" xfId="5" applyFont="1" applyBorder="1" applyAlignment="1">
      <alignment horizontal="center" vertical="center"/>
    </xf>
    <xf numFmtId="0" fontId="7" fillId="3" borderId="23" xfId="5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0" xfId="0" applyFont="1" applyFill="1"/>
    <xf numFmtId="0" fontId="7" fillId="0" borderId="23" xfId="5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top"/>
    </xf>
    <xf numFmtId="0" fontId="5" fillId="6" borderId="20" xfId="3" applyNumberFormat="1" applyFont="1" applyFill="1" applyBorder="1" applyAlignment="1" applyProtection="1">
      <alignment horizontal="center" vertical="center" wrapText="1"/>
    </xf>
    <xf numFmtId="0" fontId="9" fillId="7" borderId="24" xfId="4" applyNumberFormat="1" applyFont="1" applyFill="1" applyBorder="1" applyAlignment="1" applyProtection="1">
      <alignment horizontal="center" vertical="center" wrapText="1"/>
    </xf>
    <xf numFmtId="0" fontId="5" fillId="7" borderId="25" xfId="0" applyFont="1" applyFill="1" applyBorder="1" applyAlignment="1">
      <alignment horizontal="right" vertical="top" wrapText="1"/>
    </xf>
    <xf numFmtId="0" fontId="11" fillId="0" borderId="0" xfId="2" applyNumberFormat="1" applyFont="1" applyFill="1" applyBorder="1" applyAlignment="1" applyProtection="1">
      <alignment horizontal="center" wrapText="1"/>
    </xf>
    <xf numFmtId="0" fontId="11" fillId="0" borderId="26" xfId="2" applyNumberFormat="1" applyFont="1" applyFill="1" applyBorder="1" applyAlignment="1" applyProtection="1">
      <alignment horizontal="center" wrapText="1"/>
    </xf>
    <xf numFmtId="0" fontId="0" fillId="0" borderId="12" xfId="0" applyBorder="1"/>
    <xf numFmtId="0" fontId="14" fillId="0" borderId="12" xfId="0" applyFont="1" applyBorder="1"/>
    <xf numFmtId="0" fontId="0" fillId="0" borderId="20" xfId="0" applyBorder="1"/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justify" vertical="top" wrapText="1"/>
    </xf>
    <xf numFmtId="0" fontId="5" fillId="0" borderId="12" xfId="0" applyFont="1" applyFill="1" applyBorder="1" applyAlignment="1">
      <alignment horizontal="justify" vertical="top" wrapText="1"/>
    </xf>
    <xf numFmtId="0" fontId="0" fillId="0" borderId="0" xfId="0" applyFont="1" applyProtection="1">
      <protection hidden="1"/>
    </xf>
    <xf numFmtId="0" fontId="0" fillId="0" borderId="0" xfId="0" applyFont="1" applyFill="1" applyProtection="1">
      <protection hidden="1"/>
    </xf>
    <xf numFmtId="0" fontId="0" fillId="0" borderId="24" xfId="0" applyBorder="1"/>
    <xf numFmtId="0" fontId="14" fillId="0" borderId="20" xfId="0" applyFont="1" applyBorder="1"/>
    <xf numFmtId="0" fontId="17" fillId="7" borderId="24" xfId="4" applyNumberFormat="1" applyFont="1" applyFill="1" applyBorder="1" applyAlignment="1" applyProtection="1">
      <alignment horizontal="center" vertical="center" wrapText="1"/>
    </xf>
    <xf numFmtId="0" fontId="18" fillId="0" borderId="12" xfId="0" applyFont="1" applyBorder="1"/>
    <xf numFmtId="0" fontId="18" fillId="0" borderId="24" xfId="0" applyFont="1" applyBorder="1"/>
    <xf numFmtId="0" fontId="18" fillId="0" borderId="20" xfId="0" applyFont="1" applyBorder="1"/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/>
    </xf>
    <xf numFmtId="0" fontId="15" fillId="7" borderId="12" xfId="0" applyFont="1" applyFill="1" applyBorder="1" applyAlignment="1">
      <alignment horizontal="justify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20" fillId="8" borderId="28" xfId="6" applyFont="1" applyBorder="1" applyAlignment="1">
      <alignment horizontal="right"/>
    </xf>
    <xf numFmtId="0" fontId="21" fillId="8" borderId="29" xfId="6" applyFont="1" applyBorder="1" applyAlignment="1">
      <alignment horizontal="right"/>
    </xf>
    <xf numFmtId="0" fontId="21" fillId="9" borderId="0" xfId="6" applyFont="1" applyFill="1" applyBorder="1" applyAlignment="1">
      <alignment horizontal="right"/>
    </xf>
    <xf numFmtId="0" fontId="1" fillId="9" borderId="0" xfId="0" applyFont="1" applyFill="1" applyAlignment="1">
      <alignment horizontal="left" vertical="top" wrapText="1"/>
    </xf>
    <xf numFmtId="0" fontId="1" fillId="9" borderId="0" xfId="0" applyFont="1" applyFill="1" applyAlignment="1">
      <alignment horizontal="center"/>
    </xf>
    <xf numFmtId="0" fontId="1" fillId="9" borderId="0" xfId="0" applyFont="1" applyFill="1" applyAlignment="1">
      <alignment vertical="top" wrapText="1"/>
    </xf>
    <xf numFmtId="0" fontId="1" fillId="9" borderId="0" xfId="0" applyFont="1" applyFill="1" applyAlignment="1">
      <alignment horizontal="center" wrapText="1"/>
    </xf>
    <xf numFmtId="0" fontId="10" fillId="9" borderId="8" xfId="1" applyNumberFormat="1" applyFont="1" applyFill="1" applyBorder="1" applyAlignment="1" applyProtection="1">
      <alignment horizontal="left" vertical="top" wrapText="1"/>
    </xf>
    <xf numFmtId="0" fontId="11" fillId="9" borderId="10" xfId="2" applyNumberFormat="1" applyFont="1" applyFill="1" applyBorder="1" applyAlignment="1" applyProtection="1">
      <alignment horizontal="center" wrapText="1"/>
    </xf>
    <xf numFmtId="0" fontId="5" fillId="9" borderId="12" xfId="3" applyNumberFormat="1" applyFont="1" applyFill="1" applyBorder="1" applyAlignment="1" applyProtection="1">
      <alignment horizontal="center" vertical="center" wrapText="1"/>
    </xf>
    <xf numFmtId="0" fontId="5" fillId="10" borderId="12" xfId="3" applyNumberFormat="1" applyFont="1" applyFill="1" applyBorder="1" applyAlignment="1" applyProtection="1">
      <alignment horizontal="center" vertical="center" wrapText="1"/>
    </xf>
    <xf numFmtId="0" fontId="5" fillId="9" borderId="16" xfId="3" applyNumberFormat="1" applyFont="1" applyFill="1" applyBorder="1" applyAlignment="1" applyProtection="1">
      <alignment horizontal="center" vertical="center" wrapText="1"/>
    </xf>
    <xf numFmtId="0" fontId="11" fillId="9" borderId="9" xfId="2" applyNumberFormat="1" applyFont="1" applyFill="1" applyAlignment="1" applyProtection="1">
      <alignment horizontal="center" wrapText="1"/>
    </xf>
    <xf numFmtId="0" fontId="12" fillId="9" borderId="12" xfId="3" applyNumberFormat="1" applyFont="1" applyFill="1" applyBorder="1" applyAlignment="1" applyProtection="1">
      <alignment horizontal="center" vertical="center" wrapText="1"/>
    </xf>
    <xf numFmtId="0" fontId="5" fillId="11" borderId="12" xfId="3" applyNumberFormat="1" applyFont="1" applyFill="1" applyBorder="1" applyAlignment="1" applyProtection="1">
      <alignment horizontal="center" vertical="center" wrapText="1"/>
    </xf>
    <xf numFmtId="0" fontId="5" fillId="12" borderId="12" xfId="0" applyFont="1" applyFill="1" applyBorder="1" applyAlignment="1">
      <alignment horizontal="right" vertical="top" wrapText="1"/>
    </xf>
    <xf numFmtId="0" fontId="5" fillId="11" borderId="12" xfId="0" applyFont="1" applyFill="1" applyBorder="1" applyAlignment="1">
      <alignment horizontal="right" vertical="top" wrapText="1"/>
    </xf>
    <xf numFmtId="0" fontId="5" fillId="9" borderId="14" xfId="3" applyNumberFormat="1" applyFont="1" applyFill="1" applyBorder="1" applyAlignment="1" applyProtection="1">
      <alignment horizontal="center" vertical="center" wrapText="1"/>
    </xf>
    <xf numFmtId="0" fontId="5" fillId="10" borderId="14" xfId="3" applyNumberFormat="1" applyFont="1" applyFill="1" applyBorder="1" applyAlignment="1" applyProtection="1">
      <alignment horizontal="center" vertical="center" wrapText="1"/>
    </xf>
    <xf numFmtId="0" fontId="5" fillId="9" borderId="17" xfId="3" applyNumberFormat="1" applyFont="1" applyFill="1" applyBorder="1" applyAlignment="1" applyProtection="1">
      <alignment horizontal="center" vertical="center" wrapText="1"/>
    </xf>
    <xf numFmtId="0" fontId="9" fillId="12" borderId="17" xfId="4" applyNumberFormat="1" applyFont="1" applyFill="1" applyBorder="1" applyAlignment="1" applyProtection="1">
      <alignment horizontal="center" vertical="center" wrapText="1"/>
    </xf>
    <xf numFmtId="0" fontId="5" fillId="11" borderId="14" xfId="3" applyNumberFormat="1" applyFont="1" applyFill="1" applyBorder="1" applyAlignment="1" applyProtection="1">
      <alignment horizontal="center" vertical="center" wrapText="1"/>
    </xf>
    <xf numFmtId="0" fontId="5" fillId="12" borderId="14" xfId="0" applyFont="1" applyFill="1" applyBorder="1" applyAlignment="1">
      <alignment horizontal="right" vertical="top" wrapText="1"/>
    </xf>
    <xf numFmtId="0" fontId="5" fillId="11" borderId="14" xfId="0" applyFont="1" applyFill="1" applyBorder="1" applyAlignment="1">
      <alignment horizontal="right" vertical="top" wrapText="1"/>
    </xf>
    <xf numFmtId="0" fontId="5" fillId="11" borderId="20" xfId="0" applyFont="1" applyFill="1" applyBorder="1" applyAlignment="1">
      <alignment horizontal="right" vertical="top" wrapText="1"/>
    </xf>
    <xf numFmtId="0" fontId="5" fillId="12" borderId="20" xfId="0" applyFont="1" applyFill="1" applyBorder="1" applyAlignment="1">
      <alignment horizontal="right" vertical="top" wrapText="1"/>
    </xf>
    <xf numFmtId="0" fontId="5" fillId="12" borderId="22" xfId="0" applyFont="1" applyFill="1" applyBorder="1" applyAlignment="1">
      <alignment horizontal="right" vertical="top" wrapText="1"/>
    </xf>
    <xf numFmtId="2" fontId="0" fillId="0" borderId="12" xfId="0" applyNumberFormat="1" applyBorder="1"/>
    <xf numFmtId="2" fontId="18" fillId="0" borderId="12" xfId="0" applyNumberFormat="1" applyFont="1" applyBorder="1"/>
    <xf numFmtId="2" fontId="18" fillId="0" borderId="24" xfId="0" applyNumberFormat="1" applyFont="1" applyBorder="1"/>
    <xf numFmtId="2" fontId="17" fillId="7" borderId="24" xfId="4" applyNumberFormat="1" applyFont="1" applyFill="1" applyBorder="1" applyAlignment="1" applyProtection="1">
      <alignment horizontal="center" vertical="center" wrapText="1"/>
    </xf>
    <xf numFmtId="2" fontId="5" fillId="6" borderId="20" xfId="3" applyNumberFormat="1" applyFont="1" applyFill="1" applyBorder="1" applyAlignment="1" applyProtection="1">
      <alignment horizontal="center" vertical="center" wrapText="1"/>
    </xf>
    <xf numFmtId="2" fontId="5" fillId="6" borderId="20" xfId="0" applyNumberFormat="1" applyFont="1" applyFill="1" applyBorder="1" applyAlignment="1">
      <alignment horizontal="right" vertical="top" wrapText="1"/>
    </xf>
    <xf numFmtId="0" fontId="15" fillId="7" borderId="21" xfId="0" applyFont="1" applyFill="1" applyBorder="1" applyAlignment="1">
      <alignment horizontal="center" vertical="top"/>
    </xf>
    <xf numFmtId="0" fontId="15" fillId="7" borderId="16" xfId="0" applyFont="1" applyFill="1" applyBorder="1" applyAlignment="1">
      <alignment horizontal="center" vertical="top"/>
    </xf>
    <xf numFmtId="0" fontId="15" fillId="7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13" borderId="23" xfId="0" applyNumberFormat="1" applyFont="1" applyFill="1" applyBorder="1" applyAlignment="1">
      <alignment vertical="top" wrapText="1"/>
    </xf>
    <xf numFmtId="2" fontId="0" fillId="0" borderId="20" xfId="0" applyNumberFormat="1" applyBorder="1"/>
    <xf numFmtId="0" fontId="5" fillId="0" borderId="15" xfId="0" applyFont="1" applyFill="1" applyBorder="1" applyAlignment="1">
      <alignment horizontal="justify" vertical="top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12" xfId="0" applyBorder="1" applyProtection="1">
      <protection locked="0"/>
    </xf>
    <xf numFmtId="0" fontId="15" fillId="7" borderId="12" xfId="0" applyFont="1" applyFill="1" applyBorder="1" applyAlignment="1">
      <alignment horizontal="right" vertical="top" wrapText="1"/>
    </xf>
    <xf numFmtId="0" fontId="10" fillId="0" borderId="18" xfId="1" applyNumberFormat="1" applyFont="1" applyFill="1" applyBorder="1" applyAlignment="1" applyProtection="1">
      <alignment horizontal="left" vertical="top" wrapText="1"/>
    </xf>
    <xf numFmtId="0" fontId="5" fillId="0" borderId="33" xfId="0" applyFont="1" applyBorder="1" applyAlignment="1">
      <alignment vertical="top" wrapText="1"/>
    </xf>
    <xf numFmtId="0" fontId="5" fillId="0" borderId="30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15" fillId="7" borderId="16" xfId="0" applyFont="1" applyFill="1" applyBorder="1" applyAlignment="1">
      <alignment horizontal="righ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6" borderId="20" xfId="0" applyFont="1" applyFill="1" applyBorder="1" applyAlignment="1">
      <alignment horizontal="center" vertical="top" wrapText="1"/>
    </xf>
    <xf numFmtId="0" fontId="5" fillId="6" borderId="19" xfId="0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horizontal="right" vertical="top" wrapText="1"/>
    </xf>
    <xf numFmtId="0" fontId="15" fillId="7" borderId="32" xfId="0" applyFont="1" applyFill="1" applyBorder="1" applyAlignment="1">
      <alignment horizontal="right" vertical="top" wrapText="1"/>
    </xf>
    <xf numFmtId="0" fontId="15" fillId="7" borderId="19" xfId="0" applyFont="1" applyFill="1" applyBorder="1" applyAlignment="1">
      <alignment horizontal="right" vertical="top" wrapText="1"/>
    </xf>
    <xf numFmtId="0" fontId="5" fillId="6" borderId="12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31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11" xfId="0" applyFont="1" applyBorder="1" applyAlignment="1">
      <alignment vertical="top" wrapText="1"/>
    </xf>
    <xf numFmtId="0" fontId="5" fillId="0" borderId="12" xfId="0" applyFont="1" applyFill="1" applyBorder="1" applyAlignment="1">
      <alignment horizontal="left" vertical="top" wrapText="1"/>
    </xf>
  </cellXfs>
  <cellStyles count="7">
    <cellStyle name="Excel_BuiltIn_20% - Accent4 1" xfId="3"/>
    <cellStyle name="Excel_BuiltIn_Explanatory Text 1" xfId="4"/>
    <cellStyle name="Excel_BuiltIn_Heading 1 1" xfId="1"/>
    <cellStyle name="Excel_BuiltIn_Heading 3 1" xfId="2"/>
    <cellStyle name="Normal" xfId="0" builtinId="0"/>
    <cellStyle name="Normal 7" xfId="5"/>
    <cellStyle name="Salida" xfId="6" builtinId="21"/>
  </cellStyles>
  <dxfs count="6"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BLOANDRES-PC\Users\Users\DNPP04\AppData\Local\Temp\modelo_2010_(13_07_2010)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cha"/>
      <sheetName val="caracteristicas"/>
      <sheetName val="factores"/>
      <sheetName val="Indicadores"/>
      <sheetName val="Hoja1"/>
      <sheetName val="Ind actual vs exp piloto "/>
      <sheetName val="Hoja2"/>
      <sheetName val="CARACTERÍSTICAs"/>
    </sheetNames>
    <sheetDataSet>
      <sheetData sheetId="0" refreshError="1"/>
      <sheetData sheetId="1" refreshError="1">
        <row r="2">
          <cell r="B2">
            <v>1</v>
          </cell>
          <cell r="C2" t="str">
            <v>Cumplimiento de los objetivos del programa y su coherencia con la misión y visión de la Universidad.</v>
          </cell>
        </row>
        <row r="3">
          <cell r="B3">
            <v>2</v>
          </cell>
          <cell r="C3" t="str">
            <v>Perfil al momento de su ingreso.</v>
          </cell>
        </row>
        <row r="4">
          <cell r="B4">
            <v>3</v>
          </cell>
        </row>
        <row r="5">
          <cell r="B5">
            <v>4</v>
          </cell>
        </row>
        <row r="6">
          <cell r="B6">
            <v>5</v>
          </cell>
          <cell r="C6" t="str">
            <v>Perfil de los profesores.</v>
          </cell>
        </row>
        <row r="7">
          <cell r="B7">
            <v>6</v>
          </cell>
          <cell r="C7" t="str">
            <v>Desempeño de los profesores en el programa.</v>
          </cell>
        </row>
        <row r="9">
          <cell r="B9">
            <v>8</v>
          </cell>
          <cell r="C9" t="str">
            <v>Formación académica y acompañamiento estudiantil.</v>
          </cell>
        </row>
        <row r="10">
          <cell r="B10">
            <v>9</v>
          </cell>
          <cell r="C10" t="str">
            <v>Procesos pedagógicos.</v>
          </cell>
        </row>
        <row r="11">
          <cell r="B11">
            <v>10</v>
          </cell>
          <cell r="C11" t="str">
            <v>Flexibilidad del currículo.</v>
          </cell>
        </row>
        <row r="12">
          <cell r="B12">
            <v>11</v>
          </cell>
          <cell r="C12" t="str">
            <v>Evaluación y mejoramiento permanente del programa.</v>
          </cell>
        </row>
        <row r="13">
          <cell r="B13">
            <v>12</v>
          </cell>
        </row>
        <row r="14">
          <cell r="B14">
            <v>13</v>
          </cell>
        </row>
        <row r="26">
          <cell r="C26" t="str">
            <v>Infraestructura física.</v>
          </cell>
        </row>
        <row r="27">
          <cell r="C27" t="str">
            <v>Recursos bibliográficos, informáticos y de comunicación.</v>
          </cell>
        </row>
        <row r="28">
          <cell r="C28" t="str">
            <v>Fuentes de financiación y presupuesto.</v>
          </cell>
        </row>
        <row r="29">
          <cell r="C29" t="str">
            <v>Gestión del programa.</v>
          </cell>
        </row>
      </sheetData>
      <sheetData sheetId="2" refreshError="1">
        <row r="2">
          <cell r="C2" t="str">
            <v>¿Qué aspectos favorecen o afectan el cumplimiento de  los objetivos de formación del  programa y su coherencia con el Proyecto Educativo Institucional?</v>
          </cell>
        </row>
        <row r="11">
          <cell r="C11" t="str">
            <v>¿Qué aspectos facilitan la gestión y ejecución eficiente de los recursos del  programa para apoyar adecuadamente las actividades de docencia, investigación y extensión?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N227"/>
  <sheetViews>
    <sheetView tabSelected="1" zoomScaleNormal="100" workbookViewId="0">
      <pane ySplit="5" topLeftCell="A45" activePane="bottomLeft" state="frozen"/>
      <selection activeCell="E33" sqref="E33"/>
      <selection pane="bottomLeft" activeCell="F55" sqref="F55"/>
    </sheetView>
  </sheetViews>
  <sheetFormatPr baseColWidth="10" defaultColWidth="12" defaultRowHeight="13.5" customHeight="1"/>
  <cols>
    <col min="1" max="1" width="32.7109375" style="11" customWidth="1"/>
    <col min="2" max="2" width="7.140625" style="12" customWidth="1"/>
    <col min="3" max="3" width="24.5703125" style="3" customWidth="1"/>
    <col min="4" max="4" width="6.140625" style="4" customWidth="1"/>
    <col min="5" max="5" width="15.140625" style="4" customWidth="1"/>
    <col min="6" max="6" width="53.85546875" style="5" customWidth="1"/>
    <col min="7" max="7" width="14.140625" style="84" customWidth="1"/>
    <col min="8" max="8" width="19.85546875" style="6" customWidth="1"/>
    <col min="9" max="9" width="14.140625" style="6" customWidth="1"/>
    <col min="10" max="10" width="14.140625" style="6" hidden="1" customWidth="1"/>
    <col min="11" max="11" width="14.140625" style="6" customWidth="1"/>
    <col min="12" max="12" width="14.140625" style="6" hidden="1" customWidth="1"/>
    <col min="13" max="13" width="13.42578125" style="84" customWidth="1"/>
    <col min="14" max="14" width="12" style="61"/>
    <col min="15" max="16384" width="12" style="22"/>
  </cols>
  <sheetData>
    <row r="1" spans="1:14" ht="12.75" customHeight="1">
      <c r="A1" s="1" t="s">
        <v>0</v>
      </c>
      <c r="B1" s="2">
        <v>28</v>
      </c>
      <c r="C1" s="81"/>
      <c r="D1" s="82"/>
      <c r="E1" s="82"/>
    </row>
    <row r="2" spans="1:14" ht="11.25" customHeight="1">
      <c r="A2" s="7" t="s">
        <v>1</v>
      </c>
      <c r="B2" s="8">
        <v>48</v>
      </c>
      <c r="C2" s="81"/>
      <c r="D2" s="82"/>
      <c r="E2" s="82"/>
    </row>
    <row r="3" spans="1:14" ht="12.75" customHeight="1" thickBot="1">
      <c r="A3" s="9" t="s">
        <v>2</v>
      </c>
      <c r="B3" s="10">
        <v>21</v>
      </c>
      <c r="C3" s="81"/>
      <c r="D3" s="82"/>
      <c r="E3" s="82"/>
    </row>
    <row r="4" spans="1:14" ht="12.75" customHeight="1">
      <c r="C4" s="81"/>
      <c r="D4" s="83"/>
      <c r="E4" s="83"/>
      <c r="F4" s="11"/>
    </row>
    <row r="5" spans="1:14" ht="12.75" customHeight="1" thickBot="1"/>
    <row r="6" spans="1:14" ht="20.25" customHeight="1" thickBot="1">
      <c r="A6" s="23" t="s">
        <v>3</v>
      </c>
      <c r="B6" s="24"/>
      <c r="C6" s="24"/>
      <c r="D6" s="24"/>
      <c r="E6" s="24"/>
      <c r="F6" s="24"/>
      <c r="G6" s="85"/>
      <c r="H6" s="24"/>
      <c r="I6" s="24"/>
      <c r="J6" s="24"/>
      <c r="K6" s="24"/>
      <c r="L6" s="24"/>
      <c r="M6" s="85"/>
    </row>
    <row r="7" spans="1:14" ht="14.25" thickTop="1" thickBot="1">
      <c r="A7" s="25" t="s">
        <v>4</v>
      </c>
      <c r="B7" s="25" t="s">
        <v>5</v>
      </c>
      <c r="C7" s="25" t="s">
        <v>6</v>
      </c>
      <c r="D7" s="25" t="s">
        <v>7</v>
      </c>
      <c r="E7" s="25" t="s">
        <v>91</v>
      </c>
      <c r="F7" s="25" t="s">
        <v>8</v>
      </c>
      <c r="G7" s="86" t="s">
        <v>9</v>
      </c>
      <c r="H7" s="52" t="s">
        <v>95</v>
      </c>
      <c r="I7" s="52" t="s">
        <v>92</v>
      </c>
      <c r="J7" s="52"/>
      <c r="K7" s="25" t="s">
        <v>93</v>
      </c>
      <c r="L7" s="25"/>
      <c r="M7" s="86" t="s">
        <v>10</v>
      </c>
    </row>
    <row r="8" spans="1:14" ht="48.75" thickBot="1">
      <c r="A8" s="152" t="s">
        <v>71</v>
      </c>
      <c r="B8" s="145">
        <f>[1]caracteristicas!B2</f>
        <v>1</v>
      </c>
      <c r="C8" s="146" t="str">
        <f>[1]caracteristicas!C2</f>
        <v>Cumplimiento de los objetivos del programa y su coherencia con la misión y visión de la Universidad.</v>
      </c>
      <c r="D8" s="13">
        <v>1</v>
      </c>
      <c r="E8" s="41" t="s">
        <v>88</v>
      </c>
      <c r="F8" s="14" t="s">
        <v>104</v>
      </c>
      <c r="G8" s="87" t="s">
        <v>107</v>
      </c>
      <c r="H8" s="53">
        <v>50</v>
      </c>
      <c r="I8" s="53">
        <v>5</v>
      </c>
      <c r="J8" s="53"/>
      <c r="K8" s="105">
        <f>((((H8/100)*I8*$D$12)/5)/$D$15)*100</f>
        <v>50</v>
      </c>
      <c r="L8" s="55"/>
      <c r="M8" s="95"/>
    </row>
    <row r="9" spans="1:14" s="45" customFormat="1" ht="43.5" customHeight="1" thickBot="1">
      <c r="A9" s="152"/>
      <c r="B9" s="145"/>
      <c r="C9" s="146"/>
      <c r="D9" s="39">
        <v>2</v>
      </c>
      <c r="E9" s="41" t="s">
        <v>88</v>
      </c>
      <c r="F9" s="14" t="s">
        <v>105</v>
      </c>
      <c r="G9" s="87"/>
      <c r="H9" s="53">
        <v>50</v>
      </c>
      <c r="I9" s="53"/>
      <c r="J9" s="53"/>
      <c r="K9" s="105">
        <f>((((H9/100)*I9*$D$12)/5)/$D$15)*100</f>
        <v>0</v>
      </c>
      <c r="L9" s="55"/>
      <c r="M9" s="95"/>
      <c r="N9" s="62"/>
    </row>
    <row r="10" spans="1:14" s="45" customFormat="1" ht="12.75" customHeight="1" thickBot="1">
      <c r="A10" s="152"/>
      <c r="B10" s="145"/>
      <c r="C10" s="146"/>
      <c r="D10" s="39"/>
      <c r="E10" s="41"/>
      <c r="F10" s="123" t="s">
        <v>94</v>
      </c>
      <c r="G10" s="87"/>
      <c r="H10" s="66">
        <f>SUM(H8:H9)</f>
        <v>100</v>
      </c>
      <c r="I10" s="66">
        <f>(H8/100*I8)+(H9/100*I9)</f>
        <v>2.5</v>
      </c>
      <c r="J10" s="66">
        <v>0.7</v>
      </c>
      <c r="K10" s="106">
        <f>SUM(K8:K9)</f>
        <v>50</v>
      </c>
      <c r="L10" s="68"/>
      <c r="M10" s="95"/>
      <c r="N10" s="62"/>
    </row>
    <row r="11" spans="1:14" ht="47.25" customHeight="1" thickBot="1">
      <c r="A11" s="152"/>
      <c r="B11" s="145"/>
      <c r="C11" s="146"/>
      <c r="D11" s="13">
        <v>3</v>
      </c>
      <c r="E11" s="41" t="s">
        <v>89</v>
      </c>
      <c r="F11" s="16" t="s">
        <v>11</v>
      </c>
      <c r="G11" s="88" t="s">
        <v>12</v>
      </c>
      <c r="H11" s="53">
        <v>100</v>
      </c>
      <c r="I11" s="53"/>
      <c r="J11" s="53"/>
      <c r="K11" s="105">
        <f>((((H11/100)*I11*$D$12)/5)/$D$15)*100</f>
        <v>0</v>
      </c>
      <c r="L11" s="55"/>
      <c r="M11" s="96" t="s">
        <v>13</v>
      </c>
    </row>
    <row r="12" spans="1:14" ht="12.75" customHeight="1">
      <c r="A12" s="152"/>
      <c r="B12" s="135" t="s">
        <v>96</v>
      </c>
      <c r="C12" s="135"/>
      <c r="D12" s="112">
        <v>8</v>
      </c>
      <c r="E12" s="39"/>
      <c r="F12" s="60" t="s">
        <v>191</v>
      </c>
      <c r="G12" s="87"/>
      <c r="H12" s="66">
        <f>SUM(H11)</f>
        <v>100</v>
      </c>
      <c r="I12" s="66">
        <f>SUM(I11)</f>
        <v>0</v>
      </c>
      <c r="J12" s="66">
        <v>0.3</v>
      </c>
      <c r="K12" s="106">
        <f>SUM(K11)</f>
        <v>0</v>
      </c>
      <c r="L12" s="68"/>
      <c r="M12" s="95"/>
    </row>
    <row r="13" spans="1:14" s="45" customFormat="1" ht="18.75" customHeight="1">
      <c r="A13" s="56"/>
      <c r="B13" s="57"/>
      <c r="C13" s="57"/>
      <c r="D13" s="58"/>
      <c r="E13" s="58"/>
      <c r="F13" s="59" t="s">
        <v>102</v>
      </c>
      <c r="G13" s="89"/>
      <c r="H13" s="66">
        <f>(H12*$J$12)+(H10*$J$10)</f>
        <v>100</v>
      </c>
      <c r="I13" s="66">
        <f>(I12*$J$12)+(I10*$J$10)</f>
        <v>1.75</v>
      </c>
      <c r="J13" s="66"/>
      <c r="K13" s="106">
        <f>(K12*$J$12)+(K10*$J$10)</f>
        <v>35</v>
      </c>
      <c r="L13" s="67"/>
      <c r="M13" s="97"/>
      <c r="N13" s="62"/>
    </row>
    <row r="14" spans="1:14" s="45" customFormat="1" ht="18.75" customHeight="1">
      <c r="A14" s="56"/>
      <c r="B14" s="57"/>
      <c r="C14" s="57"/>
      <c r="D14" s="58"/>
      <c r="E14" s="58"/>
      <c r="F14" s="59" t="s">
        <v>97</v>
      </c>
      <c r="G14" s="89"/>
      <c r="H14" s="67"/>
      <c r="I14" s="67">
        <f>(I13*D12)/5</f>
        <v>2.8</v>
      </c>
      <c r="J14" s="67"/>
      <c r="K14" s="107"/>
      <c r="L14" s="67"/>
      <c r="M14" s="97"/>
      <c r="N14" s="62"/>
    </row>
    <row r="15" spans="1:14" ht="12.75" customHeight="1">
      <c r="A15" s="135" t="s">
        <v>14</v>
      </c>
      <c r="B15" s="135"/>
      <c r="C15" s="135"/>
      <c r="D15" s="112" t="str">
        <f>+IF(D12=8,"8","Error")</f>
        <v>8</v>
      </c>
      <c r="E15" s="28"/>
      <c r="F15" s="135" t="s">
        <v>98</v>
      </c>
      <c r="G15" s="135"/>
      <c r="H15" s="49"/>
      <c r="I15" s="65">
        <f>SUM(I14)</f>
        <v>2.8</v>
      </c>
      <c r="J15" s="49"/>
      <c r="K15" s="108">
        <f>SUM(K13)</f>
        <v>35</v>
      </c>
      <c r="L15" s="65"/>
      <c r="M15" s="98"/>
    </row>
    <row r="16" spans="1:14" ht="20.25" customHeight="1" thickBot="1">
      <c r="A16" s="129" t="s">
        <v>15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</row>
    <row r="17" spans="1:14" ht="12.75" customHeight="1" thickTop="1" thickBot="1">
      <c r="A17" s="29" t="s">
        <v>4</v>
      </c>
      <c r="B17" s="30" t="s">
        <v>5</v>
      </c>
      <c r="C17" s="30" t="s">
        <v>6</v>
      </c>
      <c r="D17" s="31" t="s">
        <v>7</v>
      </c>
      <c r="E17" s="31"/>
      <c r="F17" s="32" t="s">
        <v>8</v>
      </c>
      <c r="G17" s="90" t="s">
        <v>9</v>
      </c>
      <c r="H17" s="51"/>
      <c r="I17" s="51"/>
      <c r="J17" s="51"/>
      <c r="K17" s="33"/>
      <c r="L17" s="33"/>
      <c r="M17" s="86" t="s">
        <v>10</v>
      </c>
    </row>
    <row r="18" spans="1:14" s="45" customFormat="1" ht="36.75" customHeight="1" thickBot="1">
      <c r="A18" s="152" t="s">
        <v>72</v>
      </c>
      <c r="B18" s="145">
        <f>[1]caracteristicas!B3</f>
        <v>2</v>
      </c>
      <c r="C18" s="146" t="str">
        <f>[1]caracteristicas!C3</f>
        <v>Perfil al momento de su ingreso.</v>
      </c>
      <c r="D18" s="39">
        <v>4</v>
      </c>
      <c r="E18" s="41" t="s">
        <v>88</v>
      </c>
      <c r="F18" s="15" t="s">
        <v>106</v>
      </c>
      <c r="G18" s="87" t="s">
        <v>108</v>
      </c>
      <c r="H18" s="53">
        <v>70</v>
      </c>
      <c r="I18" s="53">
        <v>5</v>
      </c>
      <c r="J18" s="55"/>
      <c r="K18" s="105">
        <f>((((H18/100)*I18*$D$30)/5)/$D$61)*100</f>
        <v>17.5</v>
      </c>
      <c r="L18" s="55"/>
      <c r="M18" s="95"/>
      <c r="N18" s="62"/>
    </row>
    <row r="19" spans="1:14" ht="45.4" customHeight="1" thickBot="1">
      <c r="A19" s="152"/>
      <c r="B19" s="145"/>
      <c r="C19" s="146"/>
      <c r="D19" s="13">
        <v>5</v>
      </c>
      <c r="E19" s="41" t="s">
        <v>88</v>
      </c>
      <c r="F19" s="15" t="s">
        <v>110</v>
      </c>
      <c r="G19" s="87" t="s">
        <v>109</v>
      </c>
      <c r="H19" s="53">
        <v>30</v>
      </c>
      <c r="I19" s="53"/>
      <c r="J19" s="55"/>
      <c r="K19" s="105">
        <f>((((H19/100)*I19*$D$30)/5)/$D$61)*100</f>
        <v>0</v>
      </c>
      <c r="L19" s="55"/>
      <c r="M19" s="95"/>
    </row>
    <row r="20" spans="1:14" s="45" customFormat="1" ht="12.75" customHeight="1" thickBot="1">
      <c r="A20" s="152"/>
      <c r="B20" s="145"/>
      <c r="C20" s="146"/>
      <c r="D20" s="39"/>
      <c r="E20" s="41"/>
      <c r="F20" s="123" t="s">
        <v>94</v>
      </c>
      <c r="G20" s="91"/>
      <c r="H20" s="66">
        <f>SUM(H18:H19)</f>
        <v>100</v>
      </c>
      <c r="I20" s="66">
        <f>(H18/100*I18)+(H19/100*I19)</f>
        <v>3.5</v>
      </c>
      <c r="J20" s="66">
        <v>0.5</v>
      </c>
      <c r="K20" s="106">
        <f>SUM(K18:K19)</f>
        <v>17.5</v>
      </c>
      <c r="L20" s="68"/>
      <c r="M20" s="95"/>
      <c r="N20" s="62"/>
    </row>
    <row r="21" spans="1:14" ht="39.950000000000003" customHeight="1" thickBot="1">
      <c r="A21" s="152"/>
      <c r="B21" s="145"/>
      <c r="C21" s="146"/>
      <c r="D21" s="13">
        <v>6</v>
      </c>
      <c r="E21" s="41" t="s">
        <v>90</v>
      </c>
      <c r="F21" s="17" t="s">
        <v>16</v>
      </c>
      <c r="G21" s="88" t="s">
        <v>17</v>
      </c>
      <c r="H21" s="53"/>
      <c r="I21" s="53"/>
      <c r="J21" s="55"/>
      <c r="K21" s="105">
        <f t="shared" ref="K21:K26" si="0">((((H21/100)*I21*$D$30)/5)/$D$61)*100</f>
        <v>0</v>
      </c>
      <c r="L21" s="55">
        <f t="shared" ref="L21:L29" si="1">(H21/100*I21)</f>
        <v>0</v>
      </c>
      <c r="M21" s="96" t="s">
        <v>18</v>
      </c>
    </row>
    <row r="22" spans="1:14" ht="39.950000000000003" customHeight="1" thickBot="1">
      <c r="A22" s="152"/>
      <c r="B22" s="145"/>
      <c r="C22" s="146"/>
      <c r="D22" s="13">
        <v>7</v>
      </c>
      <c r="E22" s="41" t="s">
        <v>90</v>
      </c>
      <c r="F22" s="17" t="s">
        <v>19</v>
      </c>
      <c r="G22" s="88" t="s">
        <v>20</v>
      </c>
      <c r="H22" s="53"/>
      <c r="I22" s="53"/>
      <c r="J22" s="55"/>
      <c r="K22" s="105">
        <f t="shared" si="0"/>
        <v>0</v>
      </c>
      <c r="L22" s="55">
        <f t="shared" si="1"/>
        <v>0</v>
      </c>
      <c r="M22" s="96" t="s">
        <v>18</v>
      </c>
    </row>
    <row r="23" spans="1:14" ht="39.950000000000003" customHeight="1" thickBot="1">
      <c r="A23" s="152"/>
      <c r="B23" s="145"/>
      <c r="C23" s="146"/>
      <c r="D23" s="13">
        <v>10</v>
      </c>
      <c r="E23" s="41" t="s">
        <v>90</v>
      </c>
      <c r="F23" s="17" t="s">
        <v>22</v>
      </c>
      <c r="G23" s="88" t="s">
        <v>17</v>
      </c>
      <c r="H23" s="53"/>
      <c r="I23" s="53"/>
      <c r="J23" s="55"/>
      <c r="K23" s="105">
        <f t="shared" si="0"/>
        <v>0</v>
      </c>
      <c r="L23" s="55">
        <f t="shared" si="1"/>
        <v>0</v>
      </c>
      <c r="M23" s="96" t="s">
        <v>18</v>
      </c>
    </row>
    <row r="24" spans="1:14" s="45" customFormat="1" ht="39.950000000000003" customHeight="1" thickBot="1">
      <c r="A24" s="152"/>
      <c r="B24" s="145"/>
      <c r="C24" s="146"/>
      <c r="D24" s="39">
        <v>11</v>
      </c>
      <c r="E24" s="41" t="s">
        <v>90</v>
      </c>
      <c r="F24" s="17" t="s">
        <v>112</v>
      </c>
      <c r="G24" s="87" t="s">
        <v>111</v>
      </c>
      <c r="H24" s="53"/>
      <c r="I24" s="53"/>
      <c r="J24" s="55"/>
      <c r="K24" s="105">
        <f t="shared" si="0"/>
        <v>0</v>
      </c>
      <c r="L24" s="55">
        <f t="shared" si="1"/>
        <v>0</v>
      </c>
      <c r="M24" s="95" t="s">
        <v>18</v>
      </c>
      <c r="N24" s="62"/>
    </row>
    <row r="25" spans="1:14" s="45" customFormat="1" ht="24.75" thickBot="1">
      <c r="A25" s="152"/>
      <c r="B25" s="145"/>
      <c r="C25" s="146"/>
      <c r="D25" s="114" t="s">
        <v>25</v>
      </c>
      <c r="E25" s="115" t="s">
        <v>90</v>
      </c>
      <c r="F25" s="17" t="s">
        <v>176</v>
      </c>
      <c r="G25" s="88" t="s">
        <v>26</v>
      </c>
      <c r="H25" s="53"/>
      <c r="I25" s="53"/>
      <c r="J25" s="55"/>
      <c r="K25" s="105">
        <f t="shared" si="0"/>
        <v>0</v>
      </c>
      <c r="L25" s="55">
        <f t="shared" si="1"/>
        <v>0</v>
      </c>
      <c r="M25" s="95" t="s">
        <v>18</v>
      </c>
      <c r="N25" s="62"/>
    </row>
    <row r="26" spans="1:14" s="45" customFormat="1" ht="39.950000000000003" customHeight="1" thickBot="1">
      <c r="A26" s="152"/>
      <c r="B26" s="145"/>
      <c r="C26" s="146"/>
      <c r="D26" s="39">
        <v>15</v>
      </c>
      <c r="E26" s="41" t="s">
        <v>90</v>
      </c>
      <c r="F26" s="17" t="s">
        <v>73</v>
      </c>
      <c r="G26" s="87" t="s">
        <v>27</v>
      </c>
      <c r="H26" s="53"/>
      <c r="I26" s="53"/>
      <c r="J26" s="55"/>
      <c r="K26" s="105">
        <f t="shared" si="0"/>
        <v>0</v>
      </c>
      <c r="L26" s="55">
        <f t="shared" si="1"/>
        <v>0</v>
      </c>
      <c r="M26" s="95" t="s">
        <v>18</v>
      </c>
      <c r="N26" s="62"/>
    </row>
    <row r="27" spans="1:14" s="45" customFormat="1" ht="39.950000000000003" customHeight="1" thickBot="1">
      <c r="A27" s="152"/>
      <c r="B27" s="145"/>
      <c r="C27" s="146"/>
      <c r="D27" s="39">
        <v>16</v>
      </c>
      <c r="E27" s="126" t="s">
        <v>90</v>
      </c>
      <c r="F27" s="17" t="s">
        <v>74</v>
      </c>
      <c r="G27" s="87" t="s">
        <v>21</v>
      </c>
      <c r="H27" s="53"/>
      <c r="I27" s="53"/>
      <c r="J27" s="55"/>
      <c r="K27" s="105"/>
      <c r="L27" s="55"/>
      <c r="M27" s="95"/>
      <c r="N27" s="62"/>
    </row>
    <row r="28" spans="1:14" s="45" customFormat="1" ht="39.950000000000003" customHeight="1" thickBot="1">
      <c r="A28" s="152"/>
      <c r="B28" s="145"/>
      <c r="C28" s="146"/>
      <c r="D28" s="46" t="s">
        <v>75</v>
      </c>
      <c r="E28" s="40" t="s">
        <v>90</v>
      </c>
      <c r="F28" s="17" t="s">
        <v>77</v>
      </c>
      <c r="G28" s="87" t="s">
        <v>21</v>
      </c>
      <c r="H28" s="53"/>
      <c r="I28" s="53"/>
      <c r="J28" s="55"/>
      <c r="K28" s="105"/>
      <c r="L28" s="55"/>
      <c r="M28" s="95"/>
      <c r="N28" s="62"/>
    </row>
    <row r="29" spans="1:14" s="45" customFormat="1" ht="35.25" customHeight="1" thickBot="1">
      <c r="A29" s="152"/>
      <c r="B29" s="145"/>
      <c r="C29" s="146"/>
      <c r="D29" s="46" t="s">
        <v>76</v>
      </c>
      <c r="E29" s="40" t="s">
        <v>90</v>
      </c>
      <c r="F29" s="17" t="s">
        <v>177</v>
      </c>
      <c r="G29" s="87" t="s">
        <v>23</v>
      </c>
      <c r="H29" s="53"/>
      <c r="I29" s="53"/>
      <c r="J29" s="55"/>
      <c r="K29" s="105">
        <f>((((H29/100)*I29*$D$30)/5)/$D$61)*100</f>
        <v>0</v>
      </c>
      <c r="L29" s="55">
        <f t="shared" si="1"/>
        <v>0</v>
      </c>
      <c r="M29" s="95" t="s">
        <v>18</v>
      </c>
      <c r="N29" s="62"/>
    </row>
    <row r="30" spans="1:14" ht="12.75" customHeight="1" thickBot="1">
      <c r="A30" s="152"/>
      <c r="B30" s="135" t="s">
        <v>96</v>
      </c>
      <c r="C30" s="135"/>
      <c r="D30" s="112">
        <v>4</v>
      </c>
      <c r="E30" s="39"/>
      <c r="F30" s="60" t="s">
        <v>192</v>
      </c>
      <c r="G30" s="87"/>
      <c r="H30" s="66">
        <f>SUM(H21:H29)</f>
        <v>0</v>
      </c>
      <c r="I30" s="66">
        <f>SUM(L21:L29)</f>
        <v>0</v>
      </c>
      <c r="J30" s="66">
        <v>0.5</v>
      </c>
      <c r="K30" s="106">
        <f>SUM(K21:K29)</f>
        <v>0</v>
      </c>
      <c r="L30" s="55"/>
      <c r="M30" s="95"/>
    </row>
    <row r="31" spans="1:14" s="45" customFormat="1" ht="18.75" customHeight="1" thickBot="1">
      <c r="A31" s="152"/>
      <c r="B31" s="57"/>
      <c r="C31" s="57"/>
      <c r="D31" s="58"/>
      <c r="E31" s="58"/>
      <c r="F31" s="59" t="s">
        <v>102</v>
      </c>
      <c r="G31" s="89"/>
      <c r="H31" s="66">
        <f>(H30*$J$12)+(H20*$J$10)</f>
        <v>70</v>
      </c>
      <c r="I31" s="66">
        <f>(I30*$J$30)+(I20*$J20)</f>
        <v>1.75</v>
      </c>
      <c r="J31" s="66"/>
      <c r="K31" s="106">
        <f>(K30*$J$30)+(K20*$J20)</f>
        <v>8.75</v>
      </c>
      <c r="L31" s="63"/>
      <c r="M31" s="97"/>
      <c r="N31" s="62"/>
    </row>
    <row r="32" spans="1:14" s="45" customFormat="1" ht="18.75" customHeight="1" thickBot="1">
      <c r="A32" s="152"/>
      <c r="B32" s="57"/>
      <c r="C32" s="57"/>
      <c r="D32" s="58"/>
      <c r="E32" s="58"/>
      <c r="F32" s="59" t="s">
        <v>97</v>
      </c>
      <c r="G32" s="89"/>
      <c r="H32" s="67"/>
      <c r="I32" s="67">
        <f>(I31*D30)/5</f>
        <v>1.4</v>
      </c>
      <c r="J32" s="67"/>
      <c r="K32" s="107"/>
      <c r="L32" s="67"/>
      <c r="M32" s="97"/>
      <c r="N32" s="62"/>
    </row>
    <row r="33" spans="1:14" ht="12.75" customHeight="1" thickBot="1">
      <c r="A33" s="152"/>
      <c r="B33" s="144"/>
      <c r="C33" s="144"/>
      <c r="D33" s="26"/>
      <c r="E33" s="47"/>
      <c r="F33" s="34"/>
      <c r="G33" s="92"/>
      <c r="H33" s="48"/>
      <c r="I33" s="48"/>
      <c r="J33" s="48"/>
      <c r="K33" s="109"/>
      <c r="L33" s="48"/>
      <c r="M33" s="99"/>
    </row>
    <row r="34" spans="1:14" ht="48.75" thickBot="1">
      <c r="A34" s="152"/>
      <c r="B34" s="145">
        <f>[1]caracteristicas!B4</f>
        <v>3</v>
      </c>
      <c r="C34" s="146" t="s">
        <v>195</v>
      </c>
      <c r="D34" s="13">
        <v>17</v>
      </c>
      <c r="E34" s="41" t="s">
        <v>88</v>
      </c>
      <c r="F34" s="15" t="s">
        <v>114</v>
      </c>
      <c r="G34" s="87"/>
      <c r="H34" s="53">
        <v>50</v>
      </c>
      <c r="I34" s="53">
        <v>5</v>
      </c>
      <c r="J34" s="55"/>
      <c r="K34" s="105">
        <f>((((H34/100)*I34*$D$47)/5)/$D$61)*100</f>
        <v>25</v>
      </c>
      <c r="L34" s="55">
        <f t="shared" ref="L34:L35" si="2">(H34/100*I34)</f>
        <v>2.5</v>
      </c>
      <c r="M34" s="95"/>
    </row>
    <row r="35" spans="1:14" ht="39.950000000000003" customHeight="1" thickBot="1">
      <c r="A35" s="152"/>
      <c r="B35" s="145"/>
      <c r="C35" s="146"/>
      <c r="D35" s="13">
        <v>18</v>
      </c>
      <c r="E35" s="41" t="s">
        <v>88</v>
      </c>
      <c r="F35" s="15" t="s">
        <v>115</v>
      </c>
      <c r="G35" s="87"/>
      <c r="H35" s="53">
        <v>50</v>
      </c>
      <c r="I35" s="53"/>
      <c r="J35" s="55"/>
      <c r="K35" s="105">
        <f>((((H35/100)*I35*$D$47)/5)/$D$61)*100</f>
        <v>0</v>
      </c>
      <c r="L35" s="55">
        <f t="shared" si="2"/>
        <v>0</v>
      </c>
      <c r="M35" s="95"/>
    </row>
    <row r="36" spans="1:14" s="45" customFormat="1" ht="12.75" customHeight="1" thickBot="1">
      <c r="A36" s="152"/>
      <c r="B36" s="145"/>
      <c r="C36" s="146"/>
      <c r="D36" s="39"/>
      <c r="E36" s="41"/>
      <c r="F36" s="123" t="s">
        <v>94</v>
      </c>
      <c r="G36" s="91"/>
      <c r="H36" s="66">
        <f>SUM(H34:H35)</f>
        <v>100</v>
      </c>
      <c r="I36" s="66">
        <f>(H34/100*I34)+(H35/100*I35)</f>
        <v>2.5</v>
      </c>
      <c r="J36" s="66">
        <v>0.4</v>
      </c>
      <c r="K36" s="106">
        <f>SUM(K34:K35)</f>
        <v>25</v>
      </c>
      <c r="L36" s="68"/>
      <c r="M36" s="95"/>
      <c r="N36" s="62"/>
    </row>
    <row r="37" spans="1:14" s="45" customFormat="1" ht="39.950000000000003" customHeight="1" thickBot="1">
      <c r="A37" s="152"/>
      <c r="B37" s="145"/>
      <c r="C37" s="146"/>
      <c r="D37" s="39">
        <v>13</v>
      </c>
      <c r="E37" s="41" t="s">
        <v>90</v>
      </c>
      <c r="F37" s="17" t="s">
        <v>116</v>
      </c>
      <c r="G37" s="87" t="s">
        <v>23</v>
      </c>
      <c r="H37" s="53"/>
      <c r="I37" s="53"/>
      <c r="J37" s="55"/>
      <c r="K37" s="105">
        <f t="shared" ref="K37:K43" si="3">((((H37/100)*I37*$D$47)/5)/$D$61)*100</f>
        <v>0</v>
      </c>
      <c r="L37" s="55">
        <f t="shared" ref="L37:L43" si="4">(H37/100*I37)</f>
        <v>0</v>
      </c>
      <c r="M37" s="95" t="s">
        <v>24</v>
      </c>
      <c r="N37" s="62"/>
    </row>
    <row r="38" spans="1:14" ht="39.950000000000003" customHeight="1" thickBot="1">
      <c r="A38" s="152"/>
      <c r="B38" s="145"/>
      <c r="C38" s="146"/>
      <c r="D38" s="13" t="s">
        <v>29</v>
      </c>
      <c r="E38" s="41" t="s">
        <v>90</v>
      </c>
      <c r="F38" s="17" t="s">
        <v>78</v>
      </c>
      <c r="G38" s="88" t="s">
        <v>23</v>
      </c>
      <c r="H38" s="53"/>
      <c r="I38" s="53"/>
      <c r="J38" s="55"/>
      <c r="K38" s="105">
        <f t="shared" si="3"/>
        <v>0</v>
      </c>
      <c r="L38" s="55">
        <f t="shared" si="4"/>
        <v>0</v>
      </c>
      <c r="M38" s="96" t="s">
        <v>24</v>
      </c>
    </row>
    <row r="39" spans="1:14" ht="39.950000000000003" customHeight="1" thickBot="1">
      <c r="A39" s="152"/>
      <c r="B39" s="145"/>
      <c r="C39" s="146"/>
      <c r="D39" s="13">
        <v>24</v>
      </c>
      <c r="E39" s="41" t="s">
        <v>90</v>
      </c>
      <c r="F39" s="17" t="s">
        <v>117</v>
      </c>
      <c r="G39" s="88" t="s">
        <v>23</v>
      </c>
      <c r="H39" s="53"/>
      <c r="I39" s="53"/>
      <c r="J39" s="55"/>
      <c r="K39" s="105">
        <f t="shared" si="3"/>
        <v>0</v>
      </c>
      <c r="L39" s="55">
        <f t="shared" si="4"/>
        <v>0</v>
      </c>
      <c r="M39" s="96" t="s">
        <v>18</v>
      </c>
    </row>
    <row r="40" spans="1:14" ht="39.950000000000003" customHeight="1" thickBot="1">
      <c r="A40" s="152"/>
      <c r="B40" s="145"/>
      <c r="C40" s="146"/>
      <c r="D40" s="13" t="s">
        <v>30</v>
      </c>
      <c r="E40" s="41" t="s">
        <v>90</v>
      </c>
      <c r="F40" s="17" t="s">
        <v>118</v>
      </c>
      <c r="G40" s="88" t="s">
        <v>23</v>
      </c>
      <c r="H40" s="53"/>
      <c r="I40" s="53"/>
      <c r="J40" s="55"/>
      <c r="K40" s="105">
        <f t="shared" si="3"/>
        <v>0</v>
      </c>
      <c r="L40" s="55">
        <f t="shared" si="4"/>
        <v>0</v>
      </c>
      <c r="M40" s="96" t="s">
        <v>18</v>
      </c>
    </row>
    <row r="41" spans="1:14" s="45" customFormat="1" ht="48.75" thickBot="1">
      <c r="A41" s="152"/>
      <c r="B41" s="145"/>
      <c r="C41" s="146"/>
      <c r="D41" s="39">
        <v>26</v>
      </c>
      <c r="E41" s="41" t="s">
        <v>90</v>
      </c>
      <c r="F41" s="17" t="s">
        <v>119</v>
      </c>
      <c r="G41" s="87" t="s">
        <v>17</v>
      </c>
      <c r="H41" s="53"/>
      <c r="I41" s="53"/>
      <c r="J41" s="55"/>
      <c r="K41" s="105">
        <f t="shared" si="3"/>
        <v>0</v>
      </c>
      <c r="L41" s="55">
        <f t="shared" si="4"/>
        <v>0</v>
      </c>
      <c r="M41" s="95" t="s">
        <v>13</v>
      </c>
      <c r="N41" s="62"/>
    </row>
    <row r="42" spans="1:14" s="45" customFormat="1" ht="36.75" thickBot="1">
      <c r="A42" s="152"/>
      <c r="B42" s="145"/>
      <c r="C42" s="146"/>
      <c r="D42" s="39">
        <v>28</v>
      </c>
      <c r="E42" s="41" t="s">
        <v>90</v>
      </c>
      <c r="F42" s="17" t="s">
        <v>120</v>
      </c>
      <c r="G42" s="87" t="s">
        <v>17</v>
      </c>
      <c r="H42" s="53"/>
      <c r="I42" s="53"/>
      <c r="J42" s="55"/>
      <c r="K42" s="105">
        <f t="shared" si="3"/>
        <v>0</v>
      </c>
      <c r="L42" s="55">
        <f t="shared" si="4"/>
        <v>0</v>
      </c>
      <c r="M42" s="95" t="s">
        <v>13</v>
      </c>
      <c r="N42" s="62"/>
    </row>
    <row r="43" spans="1:14" ht="36" customHeight="1" thickBot="1">
      <c r="A43" s="152"/>
      <c r="B43" s="145"/>
      <c r="C43" s="146"/>
      <c r="D43" s="37">
        <v>131</v>
      </c>
      <c r="E43" s="40" t="s">
        <v>90</v>
      </c>
      <c r="F43" s="38" t="s">
        <v>121</v>
      </c>
      <c r="G43" s="88" t="s">
        <v>23</v>
      </c>
      <c r="H43" s="53"/>
      <c r="I43" s="53"/>
      <c r="J43" s="55"/>
      <c r="K43" s="105">
        <f t="shared" si="3"/>
        <v>0</v>
      </c>
      <c r="L43" s="55">
        <f t="shared" si="4"/>
        <v>0</v>
      </c>
      <c r="M43" s="96" t="s">
        <v>24</v>
      </c>
    </row>
    <row r="44" spans="1:14" s="45" customFormat="1" ht="12.75" customHeight="1" thickBot="1">
      <c r="A44" s="152"/>
      <c r="B44" s="145"/>
      <c r="C44" s="146"/>
      <c r="D44" s="39"/>
      <c r="E44" s="41"/>
      <c r="F44" s="123" t="s">
        <v>192</v>
      </c>
      <c r="G44" s="91"/>
      <c r="H44" s="66">
        <f>SUM(H37:H43)</f>
        <v>0</v>
      </c>
      <c r="I44" s="66">
        <f>SUM(L37:L43)</f>
        <v>0</v>
      </c>
      <c r="J44" s="66">
        <v>0.4</v>
      </c>
      <c r="K44" s="106">
        <f>SUM(K37:K43)</f>
        <v>0</v>
      </c>
      <c r="L44" s="68"/>
      <c r="M44" s="95"/>
      <c r="N44" s="62"/>
    </row>
    <row r="45" spans="1:14" ht="36" customHeight="1" thickBot="1">
      <c r="A45" s="152"/>
      <c r="B45" s="145"/>
      <c r="C45" s="146"/>
      <c r="D45" s="42">
        <v>23</v>
      </c>
      <c r="E45" s="41" t="s">
        <v>89</v>
      </c>
      <c r="F45" s="16" t="s">
        <v>122</v>
      </c>
      <c r="G45" s="88" t="s">
        <v>12</v>
      </c>
      <c r="H45" s="53">
        <v>50</v>
      </c>
      <c r="I45" s="53"/>
      <c r="J45" s="55"/>
      <c r="K45" s="105">
        <f>((((H45/100)*I45*$D$47)/5)/$D$61)*100</f>
        <v>0</v>
      </c>
      <c r="L45" s="55">
        <f>(H45/100*I45)</f>
        <v>0</v>
      </c>
      <c r="M45" s="96" t="s">
        <v>124</v>
      </c>
    </row>
    <row r="46" spans="1:14" ht="36.75" thickBot="1">
      <c r="A46" s="152"/>
      <c r="B46" s="145"/>
      <c r="C46" s="146"/>
      <c r="D46" s="13">
        <v>29</v>
      </c>
      <c r="E46" s="41" t="s">
        <v>89</v>
      </c>
      <c r="F46" s="16" t="s">
        <v>123</v>
      </c>
      <c r="G46" s="88" t="s">
        <v>12</v>
      </c>
      <c r="H46" s="53">
        <v>50</v>
      </c>
      <c r="I46" s="53"/>
      <c r="J46" s="55"/>
      <c r="K46" s="105">
        <f>((((H46/100)*I46*$D$47)/5)/$D$61)*100</f>
        <v>0</v>
      </c>
      <c r="L46" s="55">
        <f>(H46/100*I46)</f>
        <v>0</v>
      </c>
      <c r="M46" s="96" t="s">
        <v>13</v>
      </c>
    </row>
    <row r="47" spans="1:14" ht="12.75" customHeight="1" thickBot="1">
      <c r="A47" s="152"/>
      <c r="B47" s="135" t="s">
        <v>96</v>
      </c>
      <c r="C47" s="135"/>
      <c r="D47" s="112">
        <v>8</v>
      </c>
      <c r="E47" s="39"/>
      <c r="F47" s="60" t="s">
        <v>191</v>
      </c>
      <c r="G47" s="87"/>
      <c r="H47" s="66">
        <f>SUM(H45:H46)</f>
        <v>100</v>
      </c>
      <c r="I47" s="66">
        <f>SUM(L45:L46)</f>
        <v>0</v>
      </c>
      <c r="J47" s="66">
        <v>0.2</v>
      </c>
      <c r="K47" s="106">
        <f>SUM(K45:K46)</f>
        <v>0</v>
      </c>
      <c r="L47" s="55"/>
      <c r="M47" s="95"/>
    </row>
    <row r="48" spans="1:14" s="45" customFormat="1" ht="18.75" customHeight="1" thickBot="1">
      <c r="A48" s="152"/>
      <c r="B48" s="57"/>
      <c r="C48" s="57"/>
      <c r="D48" s="58"/>
      <c r="E48" s="58"/>
      <c r="F48" s="59" t="s">
        <v>102</v>
      </c>
      <c r="G48" s="89"/>
      <c r="H48" s="66">
        <f>(H47*$J$12)+(H36*$J$10)</f>
        <v>100</v>
      </c>
      <c r="I48" s="66">
        <f>(I47*$J$47)+(I36*$J36)+(I44*J44)</f>
        <v>1</v>
      </c>
      <c r="J48" s="66"/>
      <c r="K48" s="106">
        <f>(K47*$J$47)+(K36*$J36)+(K44*$J$44)</f>
        <v>10</v>
      </c>
      <c r="L48" s="63"/>
      <c r="M48" s="97"/>
      <c r="N48" s="62"/>
    </row>
    <row r="49" spans="1:14" s="45" customFormat="1" ht="18.75" customHeight="1" thickBot="1">
      <c r="A49" s="152"/>
      <c r="B49" s="57"/>
      <c r="C49" s="57"/>
      <c r="D49" s="58"/>
      <c r="E49" s="58"/>
      <c r="F49" s="59" t="s">
        <v>97</v>
      </c>
      <c r="G49" s="89"/>
      <c r="H49" s="67"/>
      <c r="I49" s="67">
        <f>(I48*D47)/5</f>
        <v>1.6</v>
      </c>
      <c r="J49" s="67"/>
      <c r="K49" s="107"/>
      <c r="L49" s="67"/>
      <c r="M49" s="97"/>
      <c r="N49" s="62"/>
    </row>
    <row r="50" spans="1:14" ht="12.75" customHeight="1" thickBot="1">
      <c r="A50" s="152"/>
      <c r="B50" s="144"/>
      <c r="C50" s="144"/>
      <c r="D50" s="26"/>
      <c r="E50" s="47"/>
      <c r="F50" s="34"/>
      <c r="G50" s="92"/>
      <c r="H50" s="48"/>
      <c r="I50" s="48"/>
      <c r="J50" s="48"/>
      <c r="K50" s="109"/>
      <c r="L50" s="48"/>
      <c r="M50" s="99"/>
    </row>
    <row r="51" spans="1:14" ht="38.25" customHeight="1" thickBot="1">
      <c r="A51" s="152"/>
      <c r="B51" s="145">
        <f>[1]caracteristicas!B5</f>
        <v>4</v>
      </c>
      <c r="C51" s="153" t="s">
        <v>196</v>
      </c>
      <c r="D51" s="13">
        <v>30</v>
      </c>
      <c r="E51" s="43" t="s">
        <v>88</v>
      </c>
      <c r="F51" s="15" t="s">
        <v>79</v>
      </c>
      <c r="G51" s="87"/>
      <c r="H51" s="53">
        <v>100</v>
      </c>
      <c r="I51" s="53"/>
      <c r="J51" s="55"/>
      <c r="K51" s="105">
        <f>((((H51/100)*I51*$D$57)/5)/$D$61)*100</f>
        <v>0</v>
      </c>
      <c r="L51" s="55">
        <f>(H51/100*I51)</f>
        <v>0</v>
      </c>
      <c r="M51" s="95"/>
    </row>
    <row r="52" spans="1:14" s="45" customFormat="1" ht="12.75" customHeight="1" thickBot="1">
      <c r="A52" s="152"/>
      <c r="B52" s="145"/>
      <c r="C52" s="153"/>
      <c r="D52" s="39"/>
      <c r="E52" s="44"/>
      <c r="F52" s="123" t="s">
        <v>94</v>
      </c>
      <c r="G52" s="91"/>
      <c r="H52" s="66">
        <f>SUM(H51:H51)</f>
        <v>100</v>
      </c>
      <c r="I52" s="66">
        <f>(H50/100*I50)+(H51/100*I51)</f>
        <v>0</v>
      </c>
      <c r="J52" s="66">
        <v>0.5</v>
      </c>
      <c r="K52" s="106">
        <f>SUM(K50:K51)</f>
        <v>0</v>
      </c>
      <c r="L52" s="68"/>
      <c r="M52" s="95"/>
      <c r="N52" s="62"/>
    </row>
    <row r="53" spans="1:14" s="45" customFormat="1" ht="38.25" customHeight="1" thickBot="1">
      <c r="A53" s="152"/>
      <c r="B53" s="145"/>
      <c r="C53" s="153"/>
      <c r="D53" s="39">
        <v>19</v>
      </c>
      <c r="E53" s="43" t="s">
        <v>90</v>
      </c>
      <c r="F53" s="38" t="s">
        <v>197</v>
      </c>
      <c r="G53" s="87" t="s">
        <v>23</v>
      </c>
      <c r="H53" s="53"/>
      <c r="I53" s="53"/>
      <c r="J53" s="55"/>
      <c r="K53" s="105">
        <f>((((H53/100)*I53*$D$57)/5)/$D$61)*100</f>
        <v>0</v>
      </c>
      <c r="L53" s="55">
        <f>(H53/100*I53)</f>
        <v>0</v>
      </c>
      <c r="M53" s="95" t="s">
        <v>24</v>
      </c>
      <c r="N53" s="62"/>
    </row>
    <row r="54" spans="1:14" s="45" customFormat="1" ht="38.25" customHeight="1" thickBot="1">
      <c r="A54" s="152"/>
      <c r="B54" s="145"/>
      <c r="C54" s="153"/>
      <c r="D54" s="39">
        <v>20</v>
      </c>
      <c r="E54" s="116" t="s">
        <v>90</v>
      </c>
      <c r="F54" s="38" t="s">
        <v>125</v>
      </c>
      <c r="G54" s="87" t="s">
        <v>23</v>
      </c>
      <c r="H54" s="53"/>
      <c r="I54" s="53"/>
      <c r="J54" s="55"/>
      <c r="K54" s="105">
        <f t="shared" ref="K54:K55" si="5">((((H54/100)*I54*$D$57)/5)/$D$61)*100</f>
        <v>0</v>
      </c>
      <c r="L54" s="55">
        <f t="shared" ref="L54:L55" si="6">(H54/100*I54)</f>
        <v>0</v>
      </c>
      <c r="M54" s="95" t="s">
        <v>24</v>
      </c>
      <c r="N54" s="62"/>
    </row>
    <row r="55" spans="1:14" s="45" customFormat="1" ht="38.25" customHeight="1" thickBot="1">
      <c r="A55" s="152"/>
      <c r="B55" s="145"/>
      <c r="C55" s="153"/>
      <c r="D55" s="39">
        <v>31</v>
      </c>
      <c r="E55" s="116" t="s">
        <v>90</v>
      </c>
      <c r="F55" s="38" t="s">
        <v>126</v>
      </c>
      <c r="G55" s="87" t="s">
        <v>23</v>
      </c>
      <c r="H55" s="53"/>
      <c r="I55" s="53"/>
      <c r="J55" s="55"/>
      <c r="K55" s="105">
        <f t="shared" si="5"/>
        <v>0</v>
      </c>
      <c r="L55" s="55">
        <f t="shared" si="6"/>
        <v>0</v>
      </c>
      <c r="M55" s="95" t="s">
        <v>18</v>
      </c>
      <c r="N55" s="62"/>
    </row>
    <row r="56" spans="1:14" s="45" customFormat="1" ht="50.25" customHeight="1" thickBot="1">
      <c r="A56" s="152"/>
      <c r="B56" s="145"/>
      <c r="C56" s="153"/>
      <c r="D56" s="39">
        <v>134</v>
      </c>
      <c r="E56" s="43" t="s">
        <v>90</v>
      </c>
      <c r="F56" s="38" t="s">
        <v>127</v>
      </c>
      <c r="G56" s="87" t="s">
        <v>128</v>
      </c>
      <c r="H56" s="53"/>
      <c r="I56" s="53"/>
      <c r="J56" s="55"/>
      <c r="K56" s="105">
        <f>((((H56/100)*I56*$D$57)/5)/$D$61)*100</f>
        <v>0</v>
      </c>
      <c r="L56" s="55">
        <f>(H56/100*I56)</f>
        <v>0</v>
      </c>
      <c r="M56" s="95" t="s">
        <v>18</v>
      </c>
      <c r="N56" s="62"/>
    </row>
    <row r="57" spans="1:14" ht="12.75" customHeight="1" thickBot="1">
      <c r="A57" s="152"/>
      <c r="B57" s="135" t="s">
        <v>96</v>
      </c>
      <c r="C57" s="135"/>
      <c r="D57" s="112">
        <v>4</v>
      </c>
      <c r="E57" s="39"/>
      <c r="F57" s="60" t="s">
        <v>192</v>
      </c>
      <c r="G57" s="87"/>
      <c r="H57" s="66">
        <f>SUM(H53:H56)</f>
        <v>0</v>
      </c>
      <c r="I57" s="66">
        <f>SUM(L53:L56)</f>
        <v>0</v>
      </c>
      <c r="J57" s="66">
        <v>0.5</v>
      </c>
      <c r="K57" s="106">
        <f>SUM(K53:K56)</f>
        <v>0</v>
      </c>
      <c r="L57" s="55"/>
      <c r="M57" s="95"/>
    </row>
    <row r="58" spans="1:14" s="45" customFormat="1" ht="18.75" customHeight="1" thickBot="1">
      <c r="A58" s="152"/>
      <c r="B58" s="57"/>
      <c r="C58" s="57"/>
      <c r="D58" s="58"/>
      <c r="E58" s="58"/>
      <c r="F58" s="59" t="s">
        <v>102</v>
      </c>
      <c r="G58" s="89"/>
      <c r="H58" s="66">
        <f>(H57*$J$57)+(H52*$J$52)</f>
        <v>50</v>
      </c>
      <c r="I58" s="66">
        <f t="shared" ref="I58:K58" si="7">(I57*$J$57)+(I52*$J$52)</f>
        <v>0</v>
      </c>
      <c r="J58" s="66">
        <f t="shared" si="7"/>
        <v>0.5</v>
      </c>
      <c r="K58" s="106">
        <f t="shared" si="7"/>
        <v>0</v>
      </c>
      <c r="L58" s="63"/>
      <c r="M58" s="97"/>
      <c r="N58" s="62"/>
    </row>
    <row r="59" spans="1:14" s="45" customFormat="1" ht="18.75" customHeight="1" thickBot="1">
      <c r="A59" s="152"/>
      <c r="B59" s="57"/>
      <c r="C59" s="57"/>
      <c r="D59" s="58"/>
      <c r="E59" s="58"/>
      <c r="F59" s="59" t="s">
        <v>97</v>
      </c>
      <c r="G59" s="89"/>
      <c r="H59" s="67"/>
      <c r="I59" s="67">
        <f>(I58*D57)/5</f>
        <v>0</v>
      </c>
      <c r="J59" s="67"/>
      <c r="K59" s="107"/>
      <c r="L59" s="67"/>
      <c r="M59" s="97"/>
      <c r="N59" s="62"/>
    </row>
    <row r="60" spans="1:14" ht="12.75" customHeight="1">
      <c r="A60" s="152"/>
      <c r="B60" s="144"/>
      <c r="C60" s="144"/>
      <c r="D60" s="26"/>
      <c r="E60" s="26"/>
      <c r="F60" s="27"/>
      <c r="G60" s="92"/>
      <c r="H60" s="48"/>
      <c r="I60" s="48"/>
      <c r="J60" s="48"/>
      <c r="K60" s="109"/>
      <c r="L60" s="48"/>
      <c r="M60" s="99"/>
    </row>
    <row r="61" spans="1:14" ht="12.75" customHeight="1">
      <c r="A61" s="128" t="s">
        <v>31</v>
      </c>
      <c r="B61" s="128"/>
      <c r="C61" s="128"/>
      <c r="D61" s="112" t="str">
        <f>+IF(D30+D47+D57=16,"16","Error")</f>
        <v>16</v>
      </c>
      <c r="E61" s="113"/>
      <c r="F61" s="75" t="s">
        <v>99</v>
      </c>
      <c r="G61" s="93"/>
      <c r="H61" s="19"/>
      <c r="I61" s="65">
        <f>SUM(I59,I49,I32)</f>
        <v>3</v>
      </c>
      <c r="J61" s="65">
        <f>SUM(J59,J49,J32)</f>
        <v>0</v>
      </c>
      <c r="K61" s="108">
        <f>SUM(K58,K48,K31)</f>
        <v>18.75</v>
      </c>
      <c r="L61" s="19"/>
      <c r="M61" s="100"/>
    </row>
    <row r="62" spans="1:14" ht="20.25" customHeight="1" thickBot="1">
      <c r="A62" s="129" t="s">
        <v>32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</row>
    <row r="63" spans="1:14" ht="12.75" customHeight="1" thickTop="1" thickBot="1">
      <c r="A63" s="29" t="s">
        <v>4</v>
      </c>
      <c r="B63" s="30" t="s">
        <v>5</v>
      </c>
      <c r="C63" s="30" t="s">
        <v>6</v>
      </c>
      <c r="D63" s="31" t="s">
        <v>7</v>
      </c>
      <c r="E63" s="31"/>
      <c r="F63" s="32" t="s">
        <v>8</v>
      </c>
      <c r="G63" s="90" t="s">
        <v>9</v>
      </c>
      <c r="H63" s="51"/>
      <c r="I63" s="51"/>
      <c r="J63" s="51"/>
      <c r="K63" s="33"/>
      <c r="L63" s="33"/>
      <c r="M63" s="86" t="s">
        <v>10</v>
      </c>
    </row>
    <row r="64" spans="1:14" s="45" customFormat="1" ht="42.75" customHeight="1" thickBot="1">
      <c r="A64" s="147" t="s">
        <v>80</v>
      </c>
      <c r="B64" s="151">
        <f>[1]caracteristicas!B6</f>
        <v>5</v>
      </c>
      <c r="C64" s="146" t="str">
        <f>[1]caracteristicas!C6</f>
        <v>Perfil de los profesores.</v>
      </c>
      <c r="D64" s="39">
        <v>32</v>
      </c>
      <c r="E64" s="41" t="s">
        <v>88</v>
      </c>
      <c r="F64" s="15" t="s">
        <v>129</v>
      </c>
      <c r="G64" s="87"/>
      <c r="H64" s="53">
        <v>50</v>
      </c>
      <c r="I64" s="53">
        <v>5</v>
      </c>
      <c r="J64" s="55"/>
      <c r="K64" s="105">
        <f>((((H64/100)*I64*$D$74)/5)/$D$97)*100</f>
        <v>25</v>
      </c>
      <c r="L64" s="55">
        <f>(H64/100*I64)</f>
        <v>2.5</v>
      </c>
      <c r="M64" s="95"/>
      <c r="N64" s="62"/>
    </row>
    <row r="65" spans="1:14" s="45" customFormat="1" ht="36.75" thickBot="1">
      <c r="A65" s="147" t="s">
        <v>33</v>
      </c>
      <c r="B65" s="151"/>
      <c r="C65" s="146"/>
      <c r="D65" s="39">
        <v>33</v>
      </c>
      <c r="E65" s="41" t="s">
        <v>88</v>
      </c>
      <c r="F65" s="15" t="s">
        <v>130</v>
      </c>
      <c r="G65" s="87"/>
      <c r="H65" s="53">
        <v>50</v>
      </c>
      <c r="I65" s="53"/>
      <c r="J65" s="55"/>
      <c r="K65" s="105">
        <f>((((H65/100)*I65*$D$74)/5)/$D$97)*100</f>
        <v>0</v>
      </c>
      <c r="L65" s="55">
        <f>(H65/100*I65)</f>
        <v>0</v>
      </c>
      <c r="M65" s="95"/>
      <c r="N65" s="62"/>
    </row>
    <row r="66" spans="1:14" s="45" customFormat="1" ht="12.75" customHeight="1" thickBot="1">
      <c r="A66" s="147"/>
      <c r="B66" s="151"/>
      <c r="C66" s="146"/>
      <c r="D66" s="39"/>
      <c r="E66" s="69"/>
      <c r="F66" s="123" t="s">
        <v>94</v>
      </c>
      <c r="G66" s="91"/>
      <c r="H66" s="66">
        <f>SUM(H64:H65)</f>
        <v>100</v>
      </c>
      <c r="I66" s="66">
        <f>(H64/100*I64)+(H65/100*I65)</f>
        <v>2.5</v>
      </c>
      <c r="J66" s="66">
        <v>0.5</v>
      </c>
      <c r="K66" s="106">
        <f>SUM(K64:K65)</f>
        <v>25</v>
      </c>
      <c r="L66" s="68"/>
      <c r="M66" s="95"/>
      <c r="N66" s="62"/>
    </row>
    <row r="67" spans="1:14" ht="39.950000000000003" customHeight="1" thickBot="1">
      <c r="A67" s="147"/>
      <c r="B67" s="151"/>
      <c r="C67" s="146"/>
      <c r="D67" s="13">
        <v>34</v>
      </c>
      <c r="E67" s="41" t="s">
        <v>90</v>
      </c>
      <c r="F67" s="17" t="s">
        <v>131</v>
      </c>
      <c r="G67" s="88" t="s">
        <v>34</v>
      </c>
      <c r="H67" s="53"/>
      <c r="I67" s="53"/>
      <c r="J67" s="55"/>
      <c r="K67" s="105">
        <f t="shared" ref="K67:K73" si="8">((((H67/100)*I67*$D$74)/5)/$D$97)*100</f>
        <v>0</v>
      </c>
      <c r="L67" s="55">
        <f>(H67/100*I67)</f>
        <v>0</v>
      </c>
      <c r="M67" s="96" t="s">
        <v>24</v>
      </c>
    </row>
    <row r="68" spans="1:14" ht="39.950000000000003" customHeight="1" thickBot="1">
      <c r="A68" s="147"/>
      <c r="B68" s="151"/>
      <c r="C68" s="146"/>
      <c r="D68" s="114">
        <v>35</v>
      </c>
      <c r="E68" s="115" t="s">
        <v>90</v>
      </c>
      <c r="F68" s="17" t="s">
        <v>132</v>
      </c>
      <c r="G68" s="88" t="s">
        <v>34</v>
      </c>
      <c r="H68" s="53"/>
      <c r="I68" s="53"/>
      <c r="J68" s="55"/>
      <c r="K68" s="105">
        <f t="shared" si="8"/>
        <v>0</v>
      </c>
      <c r="L68" s="55">
        <f t="shared" ref="L68:L73" si="9">(H68/100*I68)</f>
        <v>0</v>
      </c>
      <c r="M68" s="96" t="s">
        <v>24</v>
      </c>
    </row>
    <row r="69" spans="1:14" ht="39.950000000000003" customHeight="1" thickBot="1">
      <c r="A69" s="147"/>
      <c r="B69" s="151"/>
      <c r="C69" s="146"/>
      <c r="D69" s="114">
        <v>36</v>
      </c>
      <c r="E69" s="115" t="s">
        <v>90</v>
      </c>
      <c r="F69" s="17" t="s">
        <v>35</v>
      </c>
      <c r="G69" s="88" t="s">
        <v>36</v>
      </c>
      <c r="H69" s="53"/>
      <c r="I69" s="53"/>
      <c r="J69" s="55"/>
      <c r="K69" s="105">
        <f t="shared" si="8"/>
        <v>0</v>
      </c>
      <c r="L69" s="55">
        <f t="shared" si="9"/>
        <v>0</v>
      </c>
      <c r="M69" s="96" t="s">
        <v>24</v>
      </c>
    </row>
    <row r="70" spans="1:14" ht="39.950000000000003" customHeight="1" thickBot="1">
      <c r="A70" s="147"/>
      <c r="B70" s="151"/>
      <c r="C70" s="146"/>
      <c r="D70" s="114">
        <v>37</v>
      </c>
      <c r="E70" s="115" t="s">
        <v>90</v>
      </c>
      <c r="F70" s="17" t="s">
        <v>37</v>
      </c>
      <c r="G70" s="88" t="s">
        <v>34</v>
      </c>
      <c r="H70" s="53"/>
      <c r="I70" s="53"/>
      <c r="J70" s="55"/>
      <c r="K70" s="105">
        <f t="shared" si="8"/>
        <v>0</v>
      </c>
      <c r="L70" s="55">
        <f t="shared" si="9"/>
        <v>0</v>
      </c>
      <c r="M70" s="96" t="s">
        <v>24</v>
      </c>
    </row>
    <row r="71" spans="1:14" ht="39.950000000000003" customHeight="1" thickBot="1">
      <c r="A71" s="147"/>
      <c r="B71" s="151"/>
      <c r="C71" s="146"/>
      <c r="D71" s="13">
        <v>38</v>
      </c>
      <c r="E71" s="41" t="s">
        <v>90</v>
      </c>
      <c r="F71" s="17" t="s">
        <v>133</v>
      </c>
      <c r="G71" s="88" t="s">
        <v>34</v>
      </c>
      <c r="H71" s="53"/>
      <c r="I71" s="53"/>
      <c r="J71" s="55"/>
      <c r="K71" s="105">
        <f t="shared" si="8"/>
        <v>0</v>
      </c>
      <c r="L71" s="55">
        <f t="shared" si="9"/>
        <v>0</v>
      </c>
      <c r="M71" s="96" t="s">
        <v>24</v>
      </c>
    </row>
    <row r="72" spans="1:14" ht="24.75" thickBot="1">
      <c r="A72" s="147"/>
      <c r="B72" s="151"/>
      <c r="C72" s="146"/>
      <c r="D72" s="13">
        <v>39</v>
      </c>
      <c r="E72" s="115" t="s">
        <v>90</v>
      </c>
      <c r="F72" s="17" t="s">
        <v>134</v>
      </c>
      <c r="G72" s="88" t="s">
        <v>17</v>
      </c>
      <c r="H72" s="53"/>
      <c r="I72" s="53"/>
      <c r="J72" s="55"/>
      <c r="K72" s="105">
        <f t="shared" si="8"/>
        <v>0</v>
      </c>
      <c r="L72" s="55">
        <f t="shared" si="9"/>
        <v>0</v>
      </c>
      <c r="M72" s="96" t="s">
        <v>24</v>
      </c>
    </row>
    <row r="73" spans="1:14" ht="24.75" thickBot="1">
      <c r="A73" s="147"/>
      <c r="B73" s="151"/>
      <c r="C73" s="146"/>
      <c r="D73" s="13">
        <v>49</v>
      </c>
      <c r="E73" s="115" t="s">
        <v>90</v>
      </c>
      <c r="F73" s="17" t="s">
        <v>86</v>
      </c>
      <c r="G73" s="88" t="s">
        <v>17</v>
      </c>
      <c r="H73" s="53"/>
      <c r="I73" s="53"/>
      <c r="J73" s="55"/>
      <c r="K73" s="105">
        <f t="shared" si="8"/>
        <v>0</v>
      </c>
      <c r="L73" s="55">
        <f t="shared" si="9"/>
        <v>0</v>
      </c>
      <c r="M73" s="96" t="s">
        <v>13</v>
      </c>
    </row>
    <row r="74" spans="1:14" ht="12.75" customHeight="1">
      <c r="A74" s="147"/>
      <c r="B74" s="135" t="s">
        <v>96</v>
      </c>
      <c r="C74" s="135"/>
      <c r="D74" s="112">
        <v>9</v>
      </c>
      <c r="E74" s="39"/>
      <c r="F74" s="60" t="s">
        <v>192</v>
      </c>
      <c r="G74" s="87"/>
      <c r="H74" s="66">
        <f>SUM(H67:H73)</f>
        <v>0</v>
      </c>
      <c r="I74" s="66">
        <f>SUM(L67:L73)</f>
        <v>0</v>
      </c>
      <c r="J74" s="66">
        <v>0.5</v>
      </c>
      <c r="K74" s="106">
        <f>SUM(K67:K73)</f>
        <v>0</v>
      </c>
      <c r="L74" s="55"/>
      <c r="M74" s="95"/>
    </row>
    <row r="75" spans="1:14" s="45" customFormat="1" ht="18.75" customHeight="1">
      <c r="A75" s="147"/>
      <c r="B75" s="57"/>
      <c r="C75" s="57"/>
      <c r="D75" s="58"/>
      <c r="E75" s="58"/>
      <c r="F75" s="59" t="s">
        <v>102</v>
      </c>
      <c r="G75" s="89"/>
      <c r="H75" s="66">
        <f>(H74*$J$74)+(H66*$J$66)</f>
        <v>50</v>
      </c>
      <c r="I75" s="66">
        <f>(I74*$J$74)+(I66*$J$66)</f>
        <v>1.25</v>
      </c>
      <c r="J75" s="66">
        <f>(J74*$J$74)+(J66*$J$66)</f>
        <v>0.5</v>
      </c>
      <c r="K75" s="106">
        <f>(K74*$J$74)+(K66*$J$66)</f>
        <v>12.5</v>
      </c>
      <c r="L75" s="63"/>
      <c r="M75" s="97"/>
      <c r="N75" s="62"/>
    </row>
    <row r="76" spans="1:14" s="45" customFormat="1" ht="18.75" customHeight="1">
      <c r="A76" s="147"/>
      <c r="B76" s="57"/>
      <c r="C76" s="57"/>
      <c r="D76" s="58"/>
      <c r="E76" s="58"/>
      <c r="F76" s="59" t="s">
        <v>97</v>
      </c>
      <c r="G76" s="89"/>
      <c r="H76" s="67"/>
      <c r="I76" s="67">
        <f>(I75*D74)/5</f>
        <v>2.25</v>
      </c>
      <c r="J76" s="67"/>
      <c r="K76" s="107"/>
      <c r="L76" s="67"/>
      <c r="M76" s="97"/>
      <c r="N76" s="62"/>
    </row>
    <row r="77" spans="1:14" ht="12.75" customHeight="1" thickBot="1">
      <c r="A77" s="147"/>
      <c r="B77" s="140"/>
      <c r="C77" s="140"/>
      <c r="D77" s="26"/>
      <c r="E77" s="47"/>
      <c r="F77" s="34"/>
      <c r="G77" s="94"/>
      <c r="H77" s="18"/>
      <c r="I77" s="18"/>
      <c r="J77" s="18"/>
      <c r="K77" s="110"/>
      <c r="L77" s="18"/>
      <c r="M77" s="101"/>
    </row>
    <row r="78" spans="1:14" ht="39.950000000000003" customHeight="1" thickBot="1">
      <c r="A78" s="147" t="s">
        <v>38</v>
      </c>
      <c r="B78" s="151">
        <f>[1]caracteristicas!B7</f>
        <v>6</v>
      </c>
      <c r="C78" s="146" t="str">
        <f>[1]caracteristicas!C7</f>
        <v>Desempeño de los profesores en el programa.</v>
      </c>
      <c r="D78" s="13">
        <v>40</v>
      </c>
      <c r="E78" s="41" t="s">
        <v>88</v>
      </c>
      <c r="F78" s="15" t="s">
        <v>39</v>
      </c>
      <c r="G78" s="87" t="s">
        <v>135</v>
      </c>
      <c r="H78" s="53">
        <v>50</v>
      </c>
      <c r="I78" s="53">
        <v>5</v>
      </c>
      <c r="J78" s="55"/>
      <c r="K78" s="105">
        <f>((((H78/100)*I78*$D$88)/5)/$D$97)*100</f>
        <v>16.666666666666664</v>
      </c>
      <c r="L78" s="55">
        <f>(H78/100*I78)</f>
        <v>2.5</v>
      </c>
      <c r="M78" s="95"/>
    </row>
    <row r="79" spans="1:14" ht="65.25" customHeight="1" thickBot="1">
      <c r="A79" s="147" t="s">
        <v>33</v>
      </c>
      <c r="B79" s="151"/>
      <c r="C79" s="146"/>
      <c r="D79" s="13" t="s">
        <v>40</v>
      </c>
      <c r="E79" s="41" t="s">
        <v>88</v>
      </c>
      <c r="F79" s="15" t="s">
        <v>178</v>
      </c>
      <c r="G79" s="87" t="s">
        <v>136</v>
      </c>
      <c r="H79" s="53">
        <v>50</v>
      </c>
      <c r="I79" s="53"/>
      <c r="J79" s="55"/>
      <c r="K79" s="105">
        <f>((((H79/100)*I79*$D$88)/5)/$D$97)*100</f>
        <v>0</v>
      </c>
      <c r="L79" s="55">
        <f t="shared" ref="L79" si="10">(H79/100*I79)</f>
        <v>0</v>
      </c>
      <c r="M79" s="95"/>
    </row>
    <row r="80" spans="1:14" s="45" customFormat="1" thickBot="1">
      <c r="A80" s="147"/>
      <c r="B80" s="151"/>
      <c r="C80" s="146"/>
      <c r="D80" s="39"/>
      <c r="E80" s="69"/>
      <c r="F80" s="123" t="s">
        <v>94</v>
      </c>
      <c r="G80" s="91"/>
      <c r="H80" s="66">
        <f>SUM(H78:H79)</f>
        <v>100</v>
      </c>
      <c r="I80" s="66">
        <f>+SUM(L78:L79)</f>
        <v>2.5</v>
      </c>
      <c r="J80" s="66">
        <v>0.4</v>
      </c>
      <c r="K80" s="106">
        <f>SUM(K78:K79)</f>
        <v>16.666666666666664</v>
      </c>
      <c r="L80" s="55"/>
      <c r="M80" s="95"/>
      <c r="N80" s="62"/>
    </row>
    <row r="81" spans="1:14" ht="36.75" customHeight="1" thickBot="1">
      <c r="A81" s="147"/>
      <c r="B81" s="151"/>
      <c r="C81" s="146"/>
      <c r="D81" s="13">
        <v>43</v>
      </c>
      <c r="E81" s="41" t="s">
        <v>90</v>
      </c>
      <c r="F81" s="17" t="s">
        <v>179</v>
      </c>
      <c r="G81" s="88" t="s">
        <v>34</v>
      </c>
      <c r="H81" s="53"/>
      <c r="I81" s="53"/>
      <c r="J81" s="55"/>
      <c r="K81" s="105">
        <f>((((H81/100)*I81*$D$88)/5)/$D$97)*100</f>
        <v>0</v>
      </c>
      <c r="L81" s="55">
        <f t="shared" ref="L81:L84" si="11">(H81/100*I81)</f>
        <v>0</v>
      </c>
      <c r="M81" s="96" t="s">
        <v>24</v>
      </c>
    </row>
    <row r="82" spans="1:14" ht="39.950000000000003" customHeight="1" thickBot="1">
      <c r="A82" s="147"/>
      <c r="B82" s="151"/>
      <c r="C82" s="146"/>
      <c r="D82" s="13">
        <v>45</v>
      </c>
      <c r="E82" s="41" t="s">
        <v>90</v>
      </c>
      <c r="F82" s="17" t="s">
        <v>137</v>
      </c>
      <c r="G82" s="88" t="s">
        <v>36</v>
      </c>
      <c r="H82" s="53"/>
      <c r="I82" s="53"/>
      <c r="J82" s="55"/>
      <c r="K82" s="105">
        <f>((((H82/100)*I82*$D$88)/5)/$D$97)*100</f>
        <v>0</v>
      </c>
      <c r="L82" s="55">
        <f t="shared" si="11"/>
        <v>0</v>
      </c>
      <c r="M82" s="96" t="s">
        <v>24</v>
      </c>
    </row>
    <row r="83" spans="1:14" ht="39.950000000000003" customHeight="1" thickBot="1">
      <c r="A83" s="147"/>
      <c r="B83" s="151"/>
      <c r="C83" s="146"/>
      <c r="D83" s="13">
        <v>46</v>
      </c>
      <c r="E83" s="41" t="s">
        <v>90</v>
      </c>
      <c r="F83" s="17" t="s">
        <v>138</v>
      </c>
      <c r="G83" s="88" t="s">
        <v>36</v>
      </c>
      <c r="H83" s="53"/>
      <c r="I83" s="53"/>
      <c r="J83" s="55"/>
      <c r="K83" s="105">
        <f>((((H83/100)*I83*$D$88)/5)/$D$97)*100</f>
        <v>0</v>
      </c>
      <c r="L83" s="55">
        <f t="shared" si="11"/>
        <v>0</v>
      </c>
      <c r="M83" s="96" t="s">
        <v>24</v>
      </c>
    </row>
    <row r="84" spans="1:14" s="45" customFormat="1" ht="39.950000000000003" customHeight="1" thickBot="1">
      <c r="A84" s="147"/>
      <c r="B84" s="151"/>
      <c r="C84" s="146"/>
      <c r="D84" s="39">
        <v>74</v>
      </c>
      <c r="E84" s="41" t="s">
        <v>90</v>
      </c>
      <c r="F84" s="17" t="s">
        <v>153</v>
      </c>
      <c r="G84" s="87" t="s">
        <v>57</v>
      </c>
      <c r="H84" s="53"/>
      <c r="I84" s="53"/>
      <c r="J84" s="55"/>
      <c r="K84" s="105">
        <f>((((H84/100)*I84*$D$88)/5)/$D$97)*100</f>
        <v>0</v>
      </c>
      <c r="L84" s="55">
        <f t="shared" si="11"/>
        <v>0</v>
      </c>
      <c r="M84" s="96" t="s">
        <v>13</v>
      </c>
      <c r="N84" s="62"/>
    </row>
    <row r="85" spans="1:14" s="45" customFormat="1" ht="12.75" customHeight="1" thickBot="1">
      <c r="A85" s="147"/>
      <c r="B85" s="151"/>
      <c r="C85" s="146"/>
      <c r="D85" s="39"/>
      <c r="E85" s="69"/>
      <c r="F85" s="123" t="s">
        <v>192</v>
      </c>
      <c r="G85" s="91"/>
      <c r="H85" s="66">
        <f>SUM(H81:H84)</f>
        <v>0</v>
      </c>
      <c r="I85" s="66">
        <f>SUM(L81:L84)</f>
        <v>0</v>
      </c>
      <c r="J85" s="66">
        <v>0.4</v>
      </c>
      <c r="K85" s="106">
        <f>SUM(K81:K84)</f>
        <v>0</v>
      </c>
      <c r="L85" s="55"/>
      <c r="M85" s="95"/>
      <c r="N85" s="62"/>
    </row>
    <row r="86" spans="1:14" ht="24.75" thickBot="1">
      <c r="A86" s="147"/>
      <c r="B86" s="151"/>
      <c r="C86" s="146"/>
      <c r="D86" s="70" t="s">
        <v>41</v>
      </c>
      <c r="E86" s="69" t="s">
        <v>89</v>
      </c>
      <c r="F86" s="16" t="s">
        <v>139</v>
      </c>
      <c r="G86" s="88" t="s">
        <v>12</v>
      </c>
      <c r="H86" s="53">
        <v>50</v>
      </c>
      <c r="I86" s="53"/>
      <c r="J86" s="55"/>
      <c r="K86" s="105">
        <f t="shared" ref="K86:K87" si="12">((((H86/100)*I86*$D$88)/5)/$D$97)*100</f>
        <v>0</v>
      </c>
      <c r="L86" s="55">
        <f t="shared" ref="L86:L87" si="13">(H86/100*I86)</f>
        <v>0</v>
      </c>
      <c r="M86" s="96" t="s">
        <v>13</v>
      </c>
    </row>
    <row r="87" spans="1:14" s="45" customFormat="1" ht="36" customHeight="1" thickBot="1">
      <c r="A87" s="147"/>
      <c r="B87" s="151"/>
      <c r="C87" s="146"/>
      <c r="D87" s="39">
        <v>50</v>
      </c>
      <c r="E87" s="41" t="s">
        <v>89</v>
      </c>
      <c r="F87" s="16" t="s">
        <v>140</v>
      </c>
      <c r="G87" s="87" t="s">
        <v>12</v>
      </c>
      <c r="H87" s="53">
        <v>50</v>
      </c>
      <c r="I87" s="53"/>
      <c r="J87" s="55"/>
      <c r="K87" s="105">
        <f t="shared" si="12"/>
        <v>0</v>
      </c>
      <c r="L87" s="55">
        <f t="shared" si="13"/>
        <v>0</v>
      </c>
      <c r="M87" s="95" t="s">
        <v>13</v>
      </c>
      <c r="N87" s="62"/>
    </row>
    <row r="88" spans="1:14" ht="12.75" customHeight="1">
      <c r="A88" s="147"/>
      <c r="B88" s="135" t="s">
        <v>96</v>
      </c>
      <c r="C88" s="135"/>
      <c r="D88" s="112">
        <v>6</v>
      </c>
      <c r="E88" s="39"/>
      <c r="F88" s="60" t="s">
        <v>191</v>
      </c>
      <c r="G88" s="87"/>
      <c r="H88" s="66">
        <f>SUM(H86:H87)</f>
        <v>100</v>
      </c>
      <c r="I88" s="66">
        <f>SUM(L86:L87)</f>
        <v>0</v>
      </c>
      <c r="J88" s="66">
        <v>0.2</v>
      </c>
      <c r="K88" s="106">
        <f>SUM(K86:K87)</f>
        <v>0</v>
      </c>
      <c r="L88" s="55"/>
      <c r="M88" s="95"/>
    </row>
    <row r="89" spans="1:14" s="45" customFormat="1" ht="18.75" customHeight="1">
      <c r="A89" s="147" t="s">
        <v>43</v>
      </c>
      <c r="B89" s="57"/>
      <c r="C89" s="57"/>
      <c r="D89" s="58"/>
      <c r="E89" s="58"/>
      <c r="F89" s="59" t="s">
        <v>102</v>
      </c>
      <c r="G89" s="89"/>
      <c r="H89" s="66">
        <f>(H88*$J$88)+(H80*$J$80)+(H85*$J$85)</f>
        <v>60</v>
      </c>
      <c r="I89" s="66">
        <f>(I88*$J$88)+(I80*$J$80)+(I85*$J$85)</f>
        <v>1</v>
      </c>
      <c r="J89" s="66"/>
      <c r="K89" s="106">
        <f>(K88*$J$88)+(K80*$J$80)+(K85*$J$85)</f>
        <v>6.6666666666666661</v>
      </c>
      <c r="L89" s="55"/>
      <c r="M89" s="97"/>
      <c r="N89" s="62"/>
    </row>
    <row r="90" spans="1:14" s="45" customFormat="1" ht="18.75" customHeight="1">
      <c r="A90" s="147"/>
      <c r="B90" s="57"/>
      <c r="C90" s="57"/>
      <c r="D90" s="58"/>
      <c r="E90" s="58"/>
      <c r="F90" s="59" t="s">
        <v>97</v>
      </c>
      <c r="G90" s="89"/>
      <c r="H90" s="67"/>
      <c r="I90" s="67">
        <f>(I89*D88)/5</f>
        <v>1.2</v>
      </c>
      <c r="J90" s="67"/>
      <c r="K90" s="107"/>
      <c r="L90" s="67"/>
      <c r="M90" s="97"/>
      <c r="N90" s="62"/>
    </row>
    <row r="91" spans="1:14" ht="12.75" customHeight="1" thickBot="1">
      <c r="A91"/>
      <c r="B91" s="139"/>
      <c r="C91" s="140"/>
      <c r="D91" s="26"/>
      <c r="E91" s="26"/>
      <c r="F91" s="34"/>
      <c r="G91" s="92"/>
      <c r="H91" s="48"/>
      <c r="I91" s="48"/>
      <c r="J91" s="48"/>
      <c r="K91" s="109"/>
      <c r="L91" s="48"/>
      <c r="M91" s="99"/>
    </row>
    <row r="92" spans="1:14" ht="36.75" customHeight="1" thickBot="1">
      <c r="A92"/>
      <c r="B92" s="74">
        <v>7</v>
      </c>
      <c r="C92" s="73" t="s">
        <v>100</v>
      </c>
      <c r="D92" s="71">
        <v>51</v>
      </c>
      <c r="E92" s="73" t="s">
        <v>90</v>
      </c>
      <c r="F92" s="17" t="s">
        <v>141</v>
      </c>
      <c r="G92" s="88" t="s">
        <v>36</v>
      </c>
      <c r="H92" s="54">
        <v>100</v>
      </c>
      <c r="I92" s="54"/>
      <c r="J92" s="64"/>
      <c r="K92" s="105">
        <f>((((H92/100)*I92*$D$94)/5)/$D$97)*100</f>
        <v>0</v>
      </c>
      <c r="L92" s="55">
        <f t="shared" ref="L92" si="14">(H92/100*I92)</f>
        <v>0</v>
      </c>
      <c r="M92" s="96" t="s">
        <v>24</v>
      </c>
    </row>
    <row r="93" spans="1:14" ht="12.75">
      <c r="A93"/>
      <c r="B93" s="139"/>
      <c r="C93" s="140"/>
      <c r="D93" s="26"/>
      <c r="E93" s="26"/>
      <c r="F93" s="27"/>
      <c r="G93" s="92"/>
      <c r="H93" s="48"/>
      <c r="I93" s="48"/>
      <c r="J93" s="48"/>
      <c r="K93" s="109"/>
      <c r="L93" s="48"/>
      <c r="M93" s="99"/>
    </row>
    <row r="94" spans="1:14" ht="12.75" customHeight="1">
      <c r="A94"/>
      <c r="B94" s="135" t="s">
        <v>96</v>
      </c>
      <c r="C94" s="135"/>
      <c r="D94" s="112">
        <v>3</v>
      </c>
      <c r="E94" s="39"/>
      <c r="F94" s="60" t="s">
        <v>193</v>
      </c>
      <c r="G94" s="87"/>
      <c r="H94" s="66">
        <f>SUM(H92:H93)</f>
        <v>100</v>
      </c>
      <c r="I94" s="66">
        <f>SUM(L92:L93)</f>
        <v>0</v>
      </c>
      <c r="J94" s="66">
        <v>1</v>
      </c>
      <c r="K94" s="106">
        <f>SUM(K92:K93)</f>
        <v>0</v>
      </c>
      <c r="L94" s="55"/>
      <c r="M94" s="95"/>
    </row>
    <row r="95" spans="1:14" s="45" customFormat="1" ht="18.75" customHeight="1">
      <c r="A95"/>
      <c r="B95" s="57"/>
      <c r="C95" s="57"/>
      <c r="D95" s="58"/>
      <c r="E95" s="58"/>
      <c r="F95" s="59" t="s">
        <v>102</v>
      </c>
      <c r="G95" s="89"/>
      <c r="H95" s="66">
        <f>(H94*$J$94)</f>
        <v>100</v>
      </c>
      <c r="I95" s="66">
        <f t="shared" ref="I95:K95" si="15">(I94*$J$94)</f>
        <v>0</v>
      </c>
      <c r="J95" s="66"/>
      <c r="K95" s="106">
        <f t="shared" si="15"/>
        <v>0</v>
      </c>
      <c r="L95" s="55"/>
      <c r="M95" s="97"/>
      <c r="N95" s="62"/>
    </row>
    <row r="96" spans="1:14" s="45" customFormat="1" ht="18.75" customHeight="1">
      <c r="A96"/>
      <c r="B96" s="57"/>
      <c r="C96" s="57"/>
      <c r="D96" s="58"/>
      <c r="E96" s="58"/>
      <c r="F96" s="59" t="s">
        <v>97</v>
      </c>
      <c r="G96" s="89"/>
      <c r="H96" s="67"/>
      <c r="I96" s="67">
        <f>(I95*D94)/5</f>
        <v>0</v>
      </c>
      <c r="J96" s="67"/>
      <c r="K96" s="107"/>
      <c r="L96" s="67"/>
      <c r="M96" s="97"/>
      <c r="N96" s="62"/>
    </row>
    <row r="97" spans="1:14" ht="12.75" customHeight="1">
      <c r="A97" s="135" t="s">
        <v>44</v>
      </c>
      <c r="B97" s="135"/>
      <c r="C97" s="135"/>
      <c r="D97" s="113" t="str">
        <f>+IF(D74+D88+D94=18,"18","Error")</f>
        <v>18</v>
      </c>
      <c r="E97" s="35"/>
      <c r="F97" s="75" t="s">
        <v>99</v>
      </c>
      <c r="G97" s="93"/>
      <c r="H97" s="19"/>
      <c r="I97" s="65">
        <f>SUM(I96,I90,I76)</f>
        <v>3.45</v>
      </c>
      <c r="J97" s="65">
        <f>SUM(J96,J90,J76)</f>
        <v>0</v>
      </c>
      <c r="K97" s="108">
        <f>SUM(K95,K89,K75)</f>
        <v>19.166666666666664</v>
      </c>
      <c r="L97" s="19"/>
      <c r="M97" s="100"/>
    </row>
    <row r="98" spans="1:14" ht="20.25" customHeight="1" thickBot="1">
      <c r="A98" s="129" t="s">
        <v>45</v>
      </c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</row>
    <row r="99" spans="1:14" ht="12.75" customHeight="1" thickTop="1" thickBot="1">
      <c r="A99" s="29" t="s">
        <v>4</v>
      </c>
      <c r="B99" s="30" t="s">
        <v>5</v>
      </c>
      <c r="C99" s="30" t="s">
        <v>6</v>
      </c>
      <c r="D99" s="31" t="s">
        <v>7</v>
      </c>
      <c r="E99" s="31"/>
      <c r="F99" s="32" t="s">
        <v>8</v>
      </c>
      <c r="G99" s="90" t="s">
        <v>9</v>
      </c>
      <c r="H99" s="51"/>
      <c r="I99" s="51"/>
      <c r="J99" s="51"/>
      <c r="K99" s="33"/>
      <c r="L99" s="33"/>
      <c r="M99" s="86" t="s">
        <v>10</v>
      </c>
    </row>
    <row r="100" spans="1:14" ht="59.25" customHeight="1" thickBot="1">
      <c r="A100" s="147" t="s">
        <v>81</v>
      </c>
      <c r="B100" s="145">
        <f>[1]caracteristicas!B9</f>
        <v>8</v>
      </c>
      <c r="C100" s="146" t="str">
        <f>[1]caracteristicas!C9</f>
        <v>Formación académica y acompañamiento estudiantil.</v>
      </c>
      <c r="D100" s="13" t="s">
        <v>46</v>
      </c>
      <c r="E100" s="41" t="s">
        <v>88</v>
      </c>
      <c r="F100" s="14" t="s">
        <v>47</v>
      </c>
      <c r="G100" s="87" t="s">
        <v>143</v>
      </c>
      <c r="H100" s="54">
        <v>50</v>
      </c>
      <c r="I100" s="54"/>
      <c r="J100" s="64"/>
      <c r="K100" s="105">
        <f>((((H100/100)*I100*$D$105)/5)/$D$131)*100</f>
        <v>0</v>
      </c>
      <c r="L100" s="55">
        <f t="shared" ref="L100:L101" si="16">(H100/100*I100)</f>
        <v>0</v>
      </c>
      <c r="M100" s="95"/>
    </row>
    <row r="101" spans="1:14" s="45" customFormat="1" ht="39.950000000000003" customHeight="1" thickBot="1">
      <c r="A101" s="147"/>
      <c r="B101" s="145"/>
      <c r="C101" s="146"/>
      <c r="D101" s="39">
        <v>54</v>
      </c>
      <c r="E101" s="41" t="s">
        <v>88</v>
      </c>
      <c r="F101" s="14" t="s">
        <v>142</v>
      </c>
      <c r="G101" s="87"/>
      <c r="H101" s="54">
        <v>50</v>
      </c>
      <c r="I101" s="54"/>
      <c r="J101" s="64"/>
      <c r="K101" s="105">
        <f>((((H101/100)*I101*$D$105)/5)/$D$131)*100</f>
        <v>0</v>
      </c>
      <c r="L101" s="55">
        <f t="shared" si="16"/>
        <v>0</v>
      </c>
      <c r="M101" s="95"/>
      <c r="N101" s="62"/>
    </row>
    <row r="102" spans="1:14" s="45" customFormat="1" thickBot="1">
      <c r="A102" s="147"/>
      <c r="B102" s="145"/>
      <c r="C102" s="146"/>
      <c r="D102" s="39"/>
      <c r="E102" s="76"/>
      <c r="F102" s="123" t="s">
        <v>94</v>
      </c>
      <c r="G102" s="91"/>
      <c r="H102" s="66">
        <f>SUM(H100:H101)</f>
        <v>100</v>
      </c>
      <c r="I102" s="66">
        <f>(H100/100*I100)+(H101/100*I101)</f>
        <v>0</v>
      </c>
      <c r="J102" s="66">
        <v>0.7</v>
      </c>
      <c r="K102" s="106">
        <f>SUM(K100:K101)</f>
        <v>0</v>
      </c>
      <c r="L102" s="55"/>
      <c r="M102" s="95"/>
      <c r="N102" s="62"/>
    </row>
    <row r="103" spans="1:14" s="45" customFormat="1" ht="36" customHeight="1" thickBot="1">
      <c r="A103" s="147"/>
      <c r="B103" s="145"/>
      <c r="C103" s="146"/>
      <c r="D103" s="39" t="s">
        <v>48</v>
      </c>
      <c r="E103" s="72" t="s">
        <v>89</v>
      </c>
      <c r="F103" s="16" t="s">
        <v>49</v>
      </c>
      <c r="G103" s="87" t="s">
        <v>12</v>
      </c>
      <c r="H103" s="54">
        <v>50</v>
      </c>
      <c r="I103" s="54"/>
      <c r="J103" s="64"/>
      <c r="K103" s="105">
        <f>((((H103/100)*I103*$D$105)/5)/$D$131)*100</f>
        <v>0</v>
      </c>
      <c r="L103" s="55">
        <f t="shared" ref="L103:L104" si="17">(H103/100*I103)</f>
        <v>0</v>
      </c>
      <c r="M103" s="95" t="s">
        <v>13</v>
      </c>
      <c r="N103" s="62"/>
    </row>
    <row r="104" spans="1:14" s="45" customFormat="1" ht="36.75" thickBot="1">
      <c r="A104" s="147"/>
      <c r="B104" s="145"/>
      <c r="C104" s="146"/>
      <c r="D104" s="39">
        <v>55</v>
      </c>
      <c r="E104" s="41" t="s">
        <v>89</v>
      </c>
      <c r="F104" s="16" t="s">
        <v>144</v>
      </c>
      <c r="G104" s="87" t="s">
        <v>12</v>
      </c>
      <c r="H104" s="54">
        <v>50</v>
      </c>
      <c r="I104" s="54"/>
      <c r="J104" s="64"/>
      <c r="K104" s="105">
        <f>((((H104/100)*I104*$D$105)/5)/$D$131)*100</f>
        <v>0</v>
      </c>
      <c r="L104" s="55">
        <f t="shared" si="17"/>
        <v>0</v>
      </c>
      <c r="M104" s="95" t="s">
        <v>13</v>
      </c>
      <c r="N104" s="62"/>
    </row>
    <row r="105" spans="1:14" ht="12.75" customHeight="1">
      <c r="A105" s="147"/>
      <c r="B105" s="135" t="s">
        <v>96</v>
      </c>
      <c r="C105" s="135"/>
      <c r="D105" s="112">
        <v>7</v>
      </c>
      <c r="E105" s="39"/>
      <c r="F105" s="60" t="s">
        <v>194</v>
      </c>
      <c r="G105" s="87"/>
      <c r="H105" s="66">
        <f>SUM(H103:H104)</f>
        <v>100</v>
      </c>
      <c r="I105" s="66">
        <f>SUM(L103:L104)</f>
        <v>0</v>
      </c>
      <c r="J105" s="66">
        <v>0.3</v>
      </c>
      <c r="K105" s="106">
        <f>SUM(K103:K104)</f>
        <v>0</v>
      </c>
      <c r="L105" s="55"/>
      <c r="M105" s="95"/>
    </row>
    <row r="106" spans="1:14" s="45" customFormat="1" ht="18.75" customHeight="1">
      <c r="A106" s="147"/>
      <c r="B106" s="57"/>
      <c r="C106" s="57"/>
      <c r="D106" s="58"/>
      <c r="E106" s="58"/>
      <c r="F106" s="59" t="s">
        <v>102</v>
      </c>
      <c r="G106" s="89"/>
      <c r="H106" s="66">
        <f>(H105*$J$94)</f>
        <v>100</v>
      </c>
      <c r="I106" s="66">
        <f>(I105*$J$105)+(I102*$J$102)</f>
        <v>0</v>
      </c>
      <c r="J106" s="66"/>
      <c r="K106" s="106">
        <f>(K105*$J$105)+(K102*$J$102)</f>
        <v>0</v>
      </c>
      <c r="L106" s="55"/>
      <c r="M106" s="97"/>
      <c r="N106" s="62"/>
    </row>
    <row r="107" spans="1:14" s="45" customFormat="1" ht="18.75" customHeight="1">
      <c r="A107" s="147"/>
      <c r="B107" s="57"/>
      <c r="C107" s="57"/>
      <c r="D107" s="58"/>
      <c r="E107" s="58"/>
      <c r="F107" s="59" t="s">
        <v>97</v>
      </c>
      <c r="G107" s="89"/>
      <c r="H107" s="67"/>
      <c r="I107" s="67">
        <f>(I106*D105)/5</f>
        <v>0</v>
      </c>
      <c r="J107" s="67"/>
      <c r="K107" s="107"/>
      <c r="L107" s="67"/>
      <c r="M107" s="97"/>
      <c r="N107" s="62"/>
    </row>
    <row r="108" spans="1:14" ht="12.75" customHeight="1" thickBot="1">
      <c r="A108" s="147"/>
      <c r="B108" s="144"/>
      <c r="C108" s="144"/>
      <c r="D108" s="26"/>
      <c r="E108" s="47"/>
      <c r="F108" s="34"/>
      <c r="G108" s="92"/>
      <c r="H108" s="48"/>
      <c r="I108" s="48"/>
      <c r="J108" s="48"/>
      <c r="K108" s="109"/>
      <c r="L108" s="48"/>
      <c r="M108" s="99"/>
    </row>
    <row r="109" spans="1:14" s="45" customFormat="1" ht="36.75" thickBot="1">
      <c r="A109" s="147"/>
      <c r="B109" s="145">
        <f>[1]caracteristicas!B10</f>
        <v>9</v>
      </c>
      <c r="C109" s="146" t="str">
        <f>[1]caracteristicas!C10</f>
        <v>Procesos pedagógicos.</v>
      </c>
      <c r="D109" s="39">
        <v>56</v>
      </c>
      <c r="E109" s="41" t="s">
        <v>88</v>
      </c>
      <c r="F109" s="14" t="s">
        <v>145</v>
      </c>
      <c r="G109" s="87"/>
      <c r="H109" s="53">
        <v>100</v>
      </c>
      <c r="I109" s="53">
        <v>5</v>
      </c>
      <c r="J109" s="55"/>
      <c r="K109" s="105">
        <f>((((H109/100)*I109*$D$112)/5)/$D$131)*100</f>
        <v>31.25</v>
      </c>
      <c r="L109" s="55">
        <f t="shared" ref="L109" si="18">(H109/100*I109)</f>
        <v>5</v>
      </c>
      <c r="M109" s="95"/>
      <c r="N109" s="62"/>
    </row>
    <row r="110" spans="1:14" s="45" customFormat="1" thickBot="1">
      <c r="A110" s="147"/>
      <c r="B110" s="145"/>
      <c r="C110" s="146"/>
      <c r="D110" s="39"/>
      <c r="E110" s="76"/>
      <c r="F110" s="123" t="s">
        <v>94</v>
      </c>
      <c r="G110" s="91"/>
      <c r="H110" s="66">
        <f>SUM(H108:H109)</f>
        <v>100</v>
      </c>
      <c r="I110" s="66">
        <f>(H108/100*I108)+(H109/100*I109)</f>
        <v>5</v>
      </c>
      <c r="J110" s="66">
        <v>0.7</v>
      </c>
      <c r="K110" s="106">
        <f>SUM(K108:K109)</f>
        <v>31.25</v>
      </c>
      <c r="L110" s="55"/>
      <c r="M110" s="95"/>
      <c r="N110" s="62"/>
    </row>
    <row r="111" spans="1:14" ht="36.75" thickBot="1">
      <c r="A111" s="147"/>
      <c r="B111" s="145"/>
      <c r="C111" s="146"/>
      <c r="D111" s="13">
        <v>57</v>
      </c>
      <c r="E111" s="41" t="s">
        <v>89</v>
      </c>
      <c r="F111" s="16" t="s">
        <v>50</v>
      </c>
      <c r="G111" s="88" t="s">
        <v>12</v>
      </c>
      <c r="H111" s="53">
        <v>100</v>
      </c>
      <c r="I111" s="53"/>
      <c r="J111" s="55"/>
      <c r="K111" s="105">
        <f>((((H111/100)*I111*$D$112)/5)/$D$131)*100</f>
        <v>0</v>
      </c>
      <c r="L111" s="55">
        <f t="shared" ref="L111" si="19">(H111/100*I111)</f>
        <v>0</v>
      </c>
      <c r="M111" s="96" t="s">
        <v>13</v>
      </c>
    </row>
    <row r="112" spans="1:14" ht="12.75" customHeight="1">
      <c r="A112" s="147"/>
      <c r="B112" s="135" t="s">
        <v>96</v>
      </c>
      <c r="C112" s="135"/>
      <c r="D112" s="112">
        <v>5</v>
      </c>
      <c r="E112" s="39"/>
      <c r="F112" s="60" t="s">
        <v>194</v>
      </c>
      <c r="G112" s="87"/>
      <c r="H112" s="66">
        <f>SUM(H111)</f>
        <v>100</v>
      </c>
      <c r="I112" s="66">
        <f>SUM(L111)</f>
        <v>0</v>
      </c>
      <c r="J112" s="66">
        <v>0.3</v>
      </c>
      <c r="K112" s="106">
        <f>SUM(K111)</f>
        <v>0</v>
      </c>
      <c r="L112" s="55"/>
      <c r="M112" s="95"/>
    </row>
    <row r="113" spans="1:14" s="45" customFormat="1" ht="18.75" customHeight="1">
      <c r="A113" s="147"/>
      <c r="B113" s="57"/>
      <c r="C113" s="57"/>
      <c r="D113" s="58"/>
      <c r="E113" s="58"/>
      <c r="F113" s="59" t="s">
        <v>102</v>
      </c>
      <c r="G113" s="89"/>
      <c r="H113" s="66">
        <f>(H110*$J$110)+(H112*J112)</f>
        <v>100</v>
      </c>
      <c r="I113" s="66">
        <f>(I110*$J$110)+(I112*$J$112)</f>
        <v>3.5</v>
      </c>
      <c r="J113" s="66"/>
      <c r="K113" s="106">
        <f>(K110*$J$110)+(K112*$J$112)</f>
        <v>21.875</v>
      </c>
      <c r="L113" s="55"/>
      <c r="M113" s="97"/>
      <c r="N113" s="62"/>
    </row>
    <row r="114" spans="1:14" s="45" customFormat="1" ht="18.75" customHeight="1">
      <c r="A114" s="147"/>
      <c r="B114" s="57"/>
      <c r="C114" s="57"/>
      <c r="D114" s="58"/>
      <c r="E114" s="58"/>
      <c r="F114" s="59" t="s">
        <v>97</v>
      </c>
      <c r="G114" s="89"/>
      <c r="H114" s="67"/>
      <c r="I114" s="67">
        <f>(I113*D112)/5</f>
        <v>3.5</v>
      </c>
      <c r="J114" s="67"/>
      <c r="K114" s="107"/>
      <c r="L114" s="67"/>
      <c r="M114" s="97"/>
      <c r="N114" s="62"/>
    </row>
    <row r="115" spans="1:14" ht="12.75" customHeight="1" thickBot="1">
      <c r="A115" s="147"/>
      <c r="B115" s="144"/>
      <c r="C115" s="144"/>
      <c r="D115" s="26"/>
      <c r="E115" s="47"/>
      <c r="F115" s="34"/>
      <c r="G115" s="92"/>
      <c r="H115" s="48"/>
      <c r="I115" s="48"/>
      <c r="J115" s="48"/>
      <c r="K115" s="109"/>
      <c r="L115" s="48"/>
      <c r="M115" s="99"/>
    </row>
    <row r="116" spans="1:14" s="45" customFormat="1" ht="42.2" customHeight="1" thickBot="1">
      <c r="A116" s="147"/>
      <c r="B116" s="145">
        <f>[1]caracteristicas!B11</f>
        <v>10</v>
      </c>
      <c r="C116" s="146" t="str">
        <f>[1]caracteristicas!C11</f>
        <v>Flexibilidad del currículo.</v>
      </c>
      <c r="D116" s="39" t="s">
        <v>51</v>
      </c>
      <c r="E116" s="41" t="s">
        <v>88</v>
      </c>
      <c r="F116" s="14" t="s">
        <v>82</v>
      </c>
      <c r="G116" s="87"/>
      <c r="H116" s="53">
        <v>100</v>
      </c>
      <c r="I116" s="53">
        <v>5</v>
      </c>
      <c r="J116" s="55"/>
      <c r="K116" s="105">
        <f>((((H116/100)*I116*$D$121)/5)/$D$131)*100</f>
        <v>12.5</v>
      </c>
      <c r="L116" s="55">
        <f t="shared" ref="L116" si="20">(H116/100*I116)</f>
        <v>5</v>
      </c>
      <c r="M116" s="95"/>
      <c r="N116" s="62"/>
    </row>
    <row r="117" spans="1:14" s="45" customFormat="1" thickBot="1">
      <c r="A117" s="147"/>
      <c r="B117" s="145"/>
      <c r="C117" s="146"/>
      <c r="D117" s="39"/>
      <c r="E117" s="76"/>
      <c r="F117" s="123" t="s">
        <v>94</v>
      </c>
      <c r="G117" s="91"/>
      <c r="H117" s="66">
        <f>SUM(H115:H116)</f>
        <v>100</v>
      </c>
      <c r="I117" s="66">
        <f>(H115/100*I115)+(H116/100*I116)</f>
        <v>5</v>
      </c>
      <c r="J117" s="66">
        <v>0.5</v>
      </c>
      <c r="K117" s="106">
        <f>SUM(K115:K116)</f>
        <v>12.5</v>
      </c>
      <c r="L117" s="55"/>
      <c r="M117" s="95"/>
      <c r="N117" s="62"/>
    </row>
    <row r="118" spans="1:14" ht="48.75" thickBot="1">
      <c r="A118" s="147"/>
      <c r="B118" s="145"/>
      <c r="C118" s="146"/>
      <c r="D118" s="13" t="s">
        <v>52</v>
      </c>
      <c r="E118" s="117" t="s">
        <v>90</v>
      </c>
      <c r="F118" s="17" t="s">
        <v>146</v>
      </c>
      <c r="G118" s="88" t="s">
        <v>23</v>
      </c>
      <c r="H118" s="53"/>
      <c r="I118" s="53"/>
      <c r="J118" s="55"/>
      <c r="K118" s="105">
        <f>((((H118/100)*I118*$D$121)/5)/$D$131)*100</f>
        <v>0</v>
      </c>
      <c r="L118" s="55">
        <f t="shared" ref="L118:L120" si="21">(H118/100*I118)</f>
        <v>0</v>
      </c>
      <c r="M118" s="96" t="s">
        <v>24</v>
      </c>
    </row>
    <row r="119" spans="1:14" ht="36.75" thickBot="1">
      <c r="A119" s="147"/>
      <c r="B119" s="145"/>
      <c r="C119" s="146"/>
      <c r="D119" s="114" t="s">
        <v>53</v>
      </c>
      <c r="E119" s="115" t="s">
        <v>90</v>
      </c>
      <c r="F119" s="17" t="s">
        <v>147</v>
      </c>
      <c r="G119" s="88" t="s">
        <v>23</v>
      </c>
      <c r="H119" s="53"/>
      <c r="I119" s="53"/>
      <c r="J119" s="55"/>
      <c r="K119" s="105">
        <f>((((H119/100)*I119*$D$121)/5)/$D$131)*100</f>
        <v>0</v>
      </c>
      <c r="L119" s="55">
        <f t="shared" si="21"/>
        <v>0</v>
      </c>
      <c r="M119" s="96" t="s">
        <v>24</v>
      </c>
    </row>
    <row r="120" spans="1:14" ht="36.75" thickBot="1">
      <c r="A120" s="147"/>
      <c r="B120" s="145"/>
      <c r="C120" s="146"/>
      <c r="D120" s="13">
        <v>98</v>
      </c>
      <c r="E120" s="41" t="s">
        <v>90</v>
      </c>
      <c r="F120" s="17" t="s">
        <v>148</v>
      </c>
      <c r="G120" s="88" t="s">
        <v>28</v>
      </c>
      <c r="H120" s="53"/>
      <c r="I120" s="53"/>
      <c r="J120" s="55"/>
      <c r="K120" s="105">
        <f>((((H120/100)*I120*$D$121)/5)/$D$131)*100</f>
        <v>0</v>
      </c>
      <c r="L120" s="55">
        <f t="shared" si="21"/>
        <v>0</v>
      </c>
      <c r="M120" s="96" t="s">
        <v>13</v>
      </c>
    </row>
    <row r="121" spans="1:14" ht="12.75" customHeight="1">
      <c r="A121" s="147"/>
      <c r="B121" s="135" t="s">
        <v>96</v>
      </c>
      <c r="C121" s="135"/>
      <c r="D121" s="112">
        <v>2</v>
      </c>
      <c r="E121" s="39"/>
      <c r="F121" s="60" t="s">
        <v>193</v>
      </c>
      <c r="G121" s="87"/>
      <c r="H121" s="66">
        <f>SUM(H118:H120)</f>
        <v>0</v>
      </c>
      <c r="I121" s="66">
        <f>SUM(L118:L120)</f>
        <v>0</v>
      </c>
      <c r="J121" s="66">
        <v>0.5</v>
      </c>
      <c r="K121" s="106">
        <f>SUM(K118:K120)</f>
        <v>0</v>
      </c>
      <c r="L121" s="55"/>
      <c r="M121" s="95"/>
    </row>
    <row r="122" spans="1:14" s="45" customFormat="1" ht="18.75" customHeight="1">
      <c r="A122" s="147"/>
      <c r="B122" s="57"/>
      <c r="C122" s="57"/>
      <c r="D122" s="58"/>
      <c r="E122" s="58"/>
      <c r="F122" s="59" t="s">
        <v>102</v>
      </c>
      <c r="G122" s="89"/>
      <c r="H122" s="66">
        <f>(H121*$J$94)</f>
        <v>0</v>
      </c>
      <c r="I122" s="66">
        <f>(I121*$J$121)+(I117*$J$117)</f>
        <v>2.5</v>
      </c>
      <c r="J122" s="66"/>
      <c r="K122" s="106">
        <f t="shared" ref="K122" si="22">(K121*$J$121)+(K117*$J$117)</f>
        <v>6.25</v>
      </c>
      <c r="L122" s="55"/>
      <c r="M122" s="97"/>
      <c r="N122" s="62"/>
    </row>
    <row r="123" spans="1:14" s="45" customFormat="1" ht="18.75" customHeight="1">
      <c r="A123" s="147"/>
      <c r="B123" s="57"/>
      <c r="C123" s="57"/>
      <c r="D123" s="58"/>
      <c r="E123" s="58"/>
      <c r="F123" s="59" t="s">
        <v>97</v>
      </c>
      <c r="G123" s="89"/>
      <c r="H123" s="67"/>
      <c r="I123" s="67">
        <f>(I122*D121)/5</f>
        <v>1</v>
      </c>
      <c r="J123" s="67"/>
      <c r="K123" s="107"/>
      <c r="L123" s="67"/>
      <c r="M123" s="97"/>
      <c r="N123" s="62"/>
    </row>
    <row r="124" spans="1:14" ht="12.75" customHeight="1" thickBot="1">
      <c r="A124" s="147"/>
      <c r="B124" s="144"/>
      <c r="C124" s="144"/>
      <c r="D124" s="26"/>
      <c r="E124" s="47"/>
      <c r="F124" s="34"/>
      <c r="G124" s="94"/>
      <c r="H124" s="18"/>
      <c r="I124" s="18"/>
      <c r="J124" s="18"/>
      <c r="K124" s="110"/>
      <c r="L124" s="18"/>
      <c r="M124" s="101"/>
    </row>
    <row r="125" spans="1:14" s="45" customFormat="1" ht="43.15" customHeight="1" thickBot="1">
      <c r="A125" s="147"/>
      <c r="B125" s="145">
        <f>[1]caracteristicas!B12</f>
        <v>11</v>
      </c>
      <c r="C125" s="146" t="str">
        <f>[1]caracteristicas!C12</f>
        <v>Evaluación y mejoramiento permanente del programa.</v>
      </c>
      <c r="D125" s="39" t="s">
        <v>54</v>
      </c>
      <c r="E125" s="41" t="s">
        <v>88</v>
      </c>
      <c r="F125" s="15" t="s">
        <v>149</v>
      </c>
      <c r="G125" s="87" t="s">
        <v>150</v>
      </c>
      <c r="H125" s="53">
        <v>50</v>
      </c>
      <c r="I125" s="53"/>
      <c r="J125" s="55"/>
      <c r="K125" s="105">
        <f>((((H125/100)*I125*$D$127)/5)/$D$131)*100</f>
        <v>0</v>
      </c>
      <c r="L125" s="55">
        <f t="shared" ref="L125:L126" si="23">(H125/100*I125)</f>
        <v>0</v>
      </c>
      <c r="M125" s="95"/>
      <c r="N125" s="62"/>
    </row>
    <row r="126" spans="1:14" ht="44.85" customHeight="1" thickBot="1">
      <c r="A126" s="147"/>
      <c r="B126" s="145"/>
      <c r="C126" s="146"/>
      <c r="D126" s="13">
        <v>62</v>
      </c>
      <c r="E126" s="41" t="s">
        <v>88</v>
      </c>
      <c r="F126" s="15" t="s">
        <v>55</v>
      </c>
      <c r="G126" s="87" t="s">
        <v>151</v>
      </c>
      <c r="H126" s="53">
        <v>50</v>
      </c>
      <c r="I126" s="53"/>
      <c r="J126" s="55"/>
      <c r="K126" s="105">
        <f>((((H126/100)*I126*$D$127)/5)/$D$131)*100</f>
        <v>0</v>
      </c>
      <c r="L126" s="55">
        <f t="shared" si="23"/>
        <v>0</v>
      </c>
      <c r="M126" s="95"/>
    </row>
    <row r="127" spans="1:14" ht="12.75" customHeight="1">
      <c r="A127" s="147"/>
      <c r="B127" s="135" t="s">
        <v>96</v>
      </c>
      <c r="C127" s="135"/>
      <c r="D127" s="112">
        <v>2</v>
      </c>
      <c r="E127" s="39"/>
      <c r="F127" s="60" t="s">
        <v>94</v>
      </c>
      <c r="G127" s="87"/>
      <c r="H127" s="66">
        <f>SUM(H125:H126)</f>
        <v>100</v>
      </c>
      <c r="I127" s="66">
        <f>SUM(L125:L126)</f>
        <v>0</v>
      </c>
      <c r="J127" s="66">
        <v>1</v>
      </c>
      <c r="K127" s="106">
        <f>SUM(K125:K126)</f>
        <v>0</v>
      </c>
      <c r="L127" s="55"/>
      <c r="M127" s="95"/>
    </row>
    <row r="128" spans="1:14" s="45" customFormat="1" ht="18.75" customHeight="1">
      <c r="A128" s="147"/>
      <c r="B128" s="57"/>
      <c r="C128" s="57"/>
      <c r="D128" s="58"/>
      <c r="E128" s="58"/>
      <c r="F128" s="59" t="s">
        <v>102</v>
      </c>
      <c r="G128" s="89"/>
      <c r="H128" s="66">
        <f>(H127*$J$94)</f>
        <v>100</v>
      </c>
      <c r="I128" s="66">
        <f>(I127*$J$127)</f>
        <v>0</v>
      </c>
      <c r="J128" s="66"/>
      <c r="K128" s="106">
        <f t="shared" ref="K128" si="24">(K127*$J$94)</f>
        <v>0</v>
      </c>
      <c r="L128" s="55"/>
      <c r="M128" s="97"/>
      <c r="N128" s="62"/>
    </row>
    <row r="129" spans="1:14" s="45" customFormat="1" ht="18.75" customHeight="1">
      <c r="A129" s="147"/>
      <c r="B129" s="57"/>
      <c r="C129" s="57"/>
      <c r="D129" s="58"/>
      <c r="E129" s="58"/>
      <c r="F129" s="59" t="s">
        <v>97</v>
      </c>
      <c r="G129" s="89"/>
      <c r="H129" s="67"/>
      <c r="I129" s="67">
        <f>(I128*D127)/5</f>
        <v>0</v>
      </c>
      <c r="J129" s="67"/>
      <c r="K129" s="107"/>
      <c r="L129" s="67"/>
      <c r="M129" s="97"/>
      <c r="N129" s="62"/>
    </row>
    <row r="130" spans="1:14" ht="12.75" customHeight="1">
      <c r="A130" s="147"/>
      <c r="B130" s="144"/>
      <c r="C130" s="144"/>
      <c r="D130" s="26"/>
      <c r="E130" s="26"/>
      <c r="F130" s="27"/>
      <c r="G130" s="94"/>
      <c r="H130" s="18"/>
      <c r="I130" s="18"/>
      <c r="J130" s="18"/>
      <c r="K130" s="110"/>
      <c r="L130" s="18"/>
      <c r="M130" s="102"/>
    </row>
    <row r="131" spans="1:14" ht="12.75" customHeight="1">
      <c r="A131" s="128" t="s">
        <v>56</v>
      </c>
      <c r="B131" s="128"/>
      <c r="C131" s="128"/>
      <c r="D131" s="113" t="str">
        <f>+IF(D105+D112+D121+D127=16,"16","Error")</f>
        <v>16</v>
      </c>
      <c r="E131" s="35"/>
      <c r="F131" s="75" t="s">
        <v>99</v>
      </c>
      <c r="G131" s="93"/>
      <c r="H131" s="19"/>
      <c r="I131" s="65">
        <f>SUM(I107,I114,I123,I129)</f>
        <v>4.5</v>
      </c>
      <c r="J131" s="65">
        <f t="shared" ref="J131" si="25">SUM(J130,J124,J107)</f>
        <v>0</v>
      </c>
      <c r="K131" s="108">
        <f>SUM(K106,K113,K122,K128)</f>
        <v>28.125</v>
      </c>
      <c r="L131" s="19"/>
      <c r="M131" s="103"/>
    </row>
    <row r="132" spans="1:14" ht="20.25" customHeight="1" thickBot="1">
      <c r="A132" s="129" t="s">
        <v>180</v>
      </c>
      <c r="B132" s="129"/>
      <c r="C132" s="129"/>
      <c r="D132" s="129"/>
      <c r="E132" s="129"/>
      <c r="F132" s="129"/>
      <c r="G132" s="129"/>
      <c r="H132" s="129"/>
      <c r="I132" s="129"/>
      <c r="J132" s="129"/>
      <c r="K132" s="129"/>
      <c r="L132" s="129"/>
      <c r="M132" s="129"/>
    </row>
    <row r="133" spans="1:14" ht="12.75" customHeight="1" thickTop="1" thickBot="1">
      <c r="A133" s="29" t="s">
        <v>4</v>
      </c>
      <c r="B133" s="30" t="s">
        <v>5</v>
      </c>
      <c r="C133" s="30" t="s">
        <v>6</v>
      </c>
      <c r="D133" s="31" t="s">
        <v>7</v>
      </c>
      <c r="E133" s="31"/>
      <c r="F133" s="32" t="s">
        <v>8</v>
      </c>
      <c r="G133" s="90" t="s">
        <v>9</v>
      </c>
      <c r="H133" s="51"/>
      <c r="I133" s="51"/>
      <c r="J133" s="51"/>
      <c r="K133" s="33"/>
      <c r="L133" s="33"/>
      <c r="M133" s="86" t="s">
        <v>10</v>
      </c>
    </row>
    <row r="134" spans="1:14" ht="51.75" customHeight="1" thickBot="1">
      <c r="A134" s="147" t="s">
        <v>83</v>
      </c>
      <c r="B134" s="145">
        <f>[1]caracteristicas!B13</f>
        <v>12</v>
      </c>
      <c r="C134" s="146" t="s">
        <v>181</v>
      </c>
      <c r="D134" s="118" t="s">
        <v>59</v>
      </c>
      <c r="E134" s="41" t="s">
        <v>88</v>
      </c>
      <c r="F134" s="14" t="s">
        <v>154</v>
      </c>
      <c r="G134" s="87" t="s">
        <v>152</v>
      </c>
      <c r="H134" s="53">
        <v>70</v>
      </c>
      <c r="I134" s="53">
        <v>5</v>
      </c>
      <c r="J134" s="55"/>
      <c r="K134" s="105">
        <f>((((H134/100)*I134*$D$141)/5)/$D$155)*100</f>
        <v>43.75</v>
      </c>
      <c r="L134" s="55">
        <f t="shared" ref="L134:L135" si="26">(H134/100*I134)</f>
        <v>3.5</v>
      </c>
      <c r="M134" s="95"/>
    </row>
    <row r="135" spans="1:14" s="45" customFormat="1" ht="45.95" customHeight="1" thickBot="1">
      <c r="A135" s="147"/>
      <c r="B135" s="145"/>
      <c r="C135" s="146"/>
      <c r="D135" s="39">
        <v>82</v>
      </c>
      <c r="E135" s="41" t="s">
        <v>88</v>
      </c>
      <c r="F135" s="14" t="s">
        <v>182</v>
      </c>
      <c r="G135" s="87" t="s">
        <v>151</v>
      </c>
      <c r="H135" s="53">
        <v>30</v>
      </c>
      <c r="I135" s="53"/>
      <c r="J135" s="55"/>
      <c r="K135" s="105">
        <f>((((H135/100)*I135*$D$141)/5)/$D$155)*100</f>
        <v>0</v>
      </c>
      <c r="L135" s="55">
        <f t="shared" si="26"/>
        <v>0</v>
      </c>
      <c r="M135" s="95"/>
      <c r="N135" s="62"/>
    </row>
    <row r="136" spans="1:14" s="45" customFormat="1" thickBot="1">
      <c r="A136" s="147"/>
      <c r="B136" s="145"/>
      <c r="C136" s="146"/>
      <c r="D136" s="39"/>
      <c r="E136" s="76"/>
      <c r="F136" s="123" t="s">
        <v>94</v>
      </c>
      <c r="G136" s="91"/>
      <c r="H136" s="66">
        <f>SUM(H134:H135)</f>
        <v>100</v>
      </c>
      <c r="I136" s="66">
        <f>+SUM(L134:L135)</f>
        <v>3.5</v>
      </c>
      <c r="J136" s="66">
        <v>0.5</v>
      </c>
      <c r="K136" s="106">
        <f>SUM(K134:K135)</f>
        <v>43.75</v>
      </c>
      <c r="L136" s="55"/>
      <c r="M136" s="95"/>
      <c r="N136" s="62"/>
    </row>
    <row r="137" spans="1:14" s="45" customFormat="1" ht="24">
      <c r="A137" s="147"/>
      <c r="B137" s="145"/>
      <c r="C137" s="146"/>
      <c r="D137" s="39">
        <v>12</v>
      </c>
      <c r="E137" s="117" t="s">
        <v>90</v>
      </c>
      <c r="F137" s="121" t="s">
        <v>113</v>
      </c>
      <c r="G137" s="87" t="s">
        <v>23</v>
      </c>
      <c r="H137" s="127"/>
      <c r="I137" s="53"/>
      <c r="J137" s="55"/>
      <c r="K137" s="105">
        <f>((((H137/100)*I137*$D$141)/5)/$D$155)*100</f>
        <v>0</v>
      </c>
      <c r="L137" s="55">
        <f t="shared" ref="L137:L140" si="27">(H137/100*I137)</f>
        <v>0</v>
      </c>
      <c r="M137" s="95" t="s">
        <v>24</v>
      </c>
      <c r="N137" s="62"/>
    </row>
    <row r="138" spans="1:14" s="45" customFormat="1" ht="36.75" thickBot="1">
      <c r="A138" s="147"/>
      <c r="B138" s="145"/>
      <c r="C138" s="146"/>
      <c r="D138" s="39">
        <v>83</v>
      </c>
      <c r="E138" s="117" t="s">
        <v>90</v>
      </c>
      <c r="F138" s="17" t="s">
        <v>155</v>
      </c>
      <c r="G138" s="87" t="s">
        <v>23</v>
      </c>
      <c r="H138" s="127"/>
      <c r="I138" s="53"/>
      <c r="J138" s="55"/>
      <c r="K138" s="105">
        <f>((((H138/100)*I138*$D$141)/5)/$D$155)*100</f>
        <v>0</v>
      </c>
      <c r="L138" s="55">
        <f t="shared" si="27"/>
        <v>0</v>
      </c>
      <c r="M138" s="95" t="s">
        <v>24</v>
      </c>
      <c r="N138" s="62"/>
    </row>
    <row r="139" spans="1:14" s="45" customFormat="1" ht="48.75" thickBot="1">
      <c r="A139" s="147"/>
      <c r="B139" s="145"/>
      <c r="C139" s="146"/>
      <c r="D139" s="39">
        <v>84</v>
      </c>
      <c r="E139" s="117" t="s">
        <v>90</v>
      </c>
      <c r="F139" s="17" t="s">
        <v>156</v>
      </c>
      <c r="G139" s="87" t="s">
        <v>60</v>
      </c>
      <c r="H139" s="127"/>
      <c r="I139" s="53"/>
      <c r="J139" s="55"/>
      <c r="K139" s="105">
        <f>((((H139/100)*I139*$D$141)/5)/$D$155)*100</f>
        <v>0</v>
      </c>
      <c r="L139" s="55">
        <f t="shared" si="27"/>
        <v>0</v>
      </c>
      <c r="M139" s="95" t="s">
        <v>13</v>
      </c>
      <c r="N139" s="62"/>
    </row>
    <row r="140" spans="1:14" ht="48.75" thickBot="1">
      <c r="A140" s="147"/>
      <c r="B140" s="145"/>
      <c r="C140" s="146"/>
      <c r="D140" s="13">
        <v>85</v>
      </c>
      <c r="E140" s="117" t="s">
        <v>90</v>
      </c>
      <c r="F140" s="17" t="s">
        <v>157</v>
      </c>
      <c r="G140" s="88" t="s">
        <v>60</v>
      </c>
      <c r="H140" s="127"/>
      <c r="I140" s="53"/>
      <c r="J140" s="55"/>
      <c r="K140" s="105">
        <f>((((H140/100)*I140*$D$141)/5)/$D$155)*100</f>
        <v>0</v>
      </c>
      <c r="L140" s="55">
        <f t="shared" si="27"/>
        <v>0</v>
      </c>
      <c r="M140" s="96" t="s">
        <v>13</v>
      </c>
    </row>
    <row r="141" spans="1:14" ht="12.75" customHeight="1">
      <c r="A141" s="147"/>
      <c r="B141" s="135" t="s">
        <v>96</v>
      </c>
      <c r="C141" s="135"/>
      <c r="D141" s="112">
        <v>10</v>
      </c>
      <c r="E141" s="39"/>
      <c r="F141" s="60" t="s">
        <v>193</v>
      </c>
      <c r="G141" s="87"/>
      <c r="H141" s="66">
        <f>SUM(H137:H140)</f>
        <v>0</v>
      </c>
      <c r="I141" s="66">
        <f>+SUM(L137:L140)</f>
        <v>0</v>
      </c>
      <c r="J141" s="66">
        <v>0.5</v>
      </c>
      <c r="K141" s="106">
        <f t="shared" ref="K141" si="28">SUM(K140,K137)</f>
        <v>0</v>
      </c>
      <c r="L141" s="55"/>
      <c r="M141" s="95"/>
    </row>
    <row r="142" spans="1:14" s="45" customFormat="1" ht="18.75" customHeight="1">
      <c r="A142" s="147"/>
      <c r="B142" s="57"/>
      <c r="C142" s="57"/>
      <c r="D142" s="58"/>
      <c r="E142" s="58"/>
      <c r="F142" s="59" t="s">
        <v>102</v>
      </c>
      <c r="G142" s="89"/>
      <c r="H142" s="66">
        <f>(H136*$J$136)+(H141*J141)</f>
        <v>50</v>
      </c>
      <c r="I142" s="66">
        <f>(I136*$J$136)+(I141*$J$141)</f>
        <v>1.75</v>
      </c>
      <c r="J142" s="66"/>
      <c r="K142" s="106">
        <f>(K136*$J$136)+(K141*$J$141)</f>
        <v>21.875</v>
      </c>
      <c r="L142" s="55"/>
      <c r="M142" s="97"/>
      <c r="N142" s="62"/>
    </row>
    <row r="143" spans="1:14" s="45" customFormat="1" ht="18.75" customHeight="1">
      <c r="A143" s="147"/>
      <c r="B143" s="57"/>
      <c r="C143" s="57"/>
      <c r="D143" s="58"/>
      <c r="E143" s="58"/>
      <c r="F143" s="59" t="s">
        <v>97</v>
      </c>
      <c r="G143" s="89"/>
      <c r="H143" s="67"/>
      <c r="I143" s="67">
        <f>(I142*D141)/5</f>
        <v>3.5</v>
      </c>
      <c r="J143" s="67"/>
      <c r="K143" s="107"/>
      <c r="L143" s="67"/>
      <c r="M143" s="97"/>
      <c r="N143" s="62"/>
    </row>
    <row r="144" spans="1:14" ht="12.75" customHeight="1" thickBot="1">
      <c r="A144" s="147"/>
      <c r="B144" s="144"/>
      <c r="C144" s="144"/>
      <c r="D144" s="26"/>
      <c r="E144" s="47"/>
      <c r="F144" s="34"/>
      <c r="G144" s="94"/>
      <c r="H144" s="18"/>
      <c r="I144" s="18"/>
      <c r="J144" s="18"/>
      <c r="K144" s="110"/>
      <c r="L144" s="18"/>
      <c r="M144" s="101"/>
    </row>
    <row r="145" spans="1:14" ht="42.2" customHeight="1" thickBot="1">
      <c r="A145" s="147"/>
      <c r="B145" s="145">
        <f>[1]caracteristicas!B14</f>
        <v>13</v>
      </c>
      <c r="C145" s="146" t="s">
        <v>183</v>
      </c>
      <c r="D145" s="13">
        <v>89</v>
      </c>
      <c r="E145" s="41" t="s">
        <v>88</v>
      </c>
      <c r="F145" s="15" t="s">
        <v>158</v>
      </c>
      <c r="G145" s="87"/>
      <c r="H145" s="53">
        <v>100</v>
      </c>
      <c r="I145" s="53"/>
      <c r="J145" s="55"/>
      <c r="K145" s="105">
        <f>((((H145/100)*I145*$D$151)/5)/$D$155)*100</f>
        <v>0</v>
      </c>
      <c r="L145" s="55">
        <f t="shared" ref="L145" si="29">(H145/100*I145)</f>
        <v>0</v>
      </c>
      <c r="M145" s="95"/>
    </row>
    <row r="146" spans="1:14" s="45" customFormat="1" thickBot="1">
      <c r="A146" s="147"/>
      <c r="B146" s="145"/>
      <c r="C146" s="146"/>
      <c r="D146" s="39"/>
      <c r="E146" s="76"/>
      <c r="F146" s="123" t="s">
        <v>94</v>
      </c>
      <c r="G146" s="91"/>
      <c r="H146" s="66">
        <f>SUM(H144:H145)</f>
        <v>100</v>
      </c>
      <c r="I146" s="66">
        <f>(H144/100*I144)+(H145/100*I145)</f>
        <v>0</v>
      </c>
      <c r="J146" s="66">
        <v>0.5</v>
      </c>
      <c r="K146" s="106">
        <f>SUM(K144:K145)</f>
        <v>0</v>
      </c>
      <c r="L146" s="55"/>
      <c r="M146" s="95"/>
      <c r="N146" s="62"/>
    </row>
    <row r="147" spans="1:14" s="45" customFormat="1" ht="39.950000000000003" customHeight="1" thickBot="1">
      <c r="A147" s="147"/>
      <c r="B147" s="145"/>
      <c r="C147" s="146"/>
      <c r="D147" s="39">
        <v>92</v>
      </c>
      <c r="E147" s="41" t="s">
        <v>90</v>
      </c>
      <c r="F147" s="17" t="s">
        <v>159</v>
      </c>
      <c r="G147" s="87" t="s">
        <v>17</v>
      </c>
      <c r="H147" s="127"/>
      <c r="I147" s="53"/>
      <c r="J147" s="55"/>
      <c r="K147" s="105">
        <f>((((H147/100)*I147*$D$151)/5)/$D$155)*100</f>
        <v>0</v>
      </c>
      <c r="L147" s="55">
        <f t="shared" ref="L147:L150" si="30">(H147/100*I147)</f>
        <v>0</v>
      </c>
      <c r="M147" s="95" t="s">
        <v>13</v>
      </c>
      <c r="N147" s="62"/>
    </row>
    <row r="148" spans="1:14" s="45" customFormat="1" ht="44.1" customHeight="1" thickBot="1">
      <c r="A148" s="147"/>
      <c r="B148" s="145"/>
      <c r="C148" s="146"/>
      <c r="D148" s="39">
        <v>95</v>
      </c>
      <c r="E148" s="41" t="s">
        <v>90</v>
      </c>
      <c r="F148" s="17" t="s">
        <v>160</v>
      </c>
      <c r="G148" s="87" t="s">
        <v>17</v>
      </c>
      <c r="H148" s="127"/>
      <c r="I148" s="53"/>
      <c r="J148" s="55"/>
      <c r="K148" s="105">
        <f>((((H148/100)*I148*$D$151)/5)/$D$155)*100</f>
        <v>0</v>
      </c>
      <c r="L148" s="55">
        <f t="shared" si="30"/>
        <v>0</v>
      </c>
      <c r="M148" s="95" t="s">
        <v>13</v>
      </c>
      <c r="N148" s="62"/>
    </row>
    <row r="149" spans="1:14" s="45" customFormat="1" ht="39.950000000000003" customHeight="1" thickBot="1">
      <c r="A149" s="147"/>
      <c r="B149" s="145"/>
      <c r="C149" s="146"/>
      <c r="D149" s="39">
        <v>100</v>
      </c>
      <c r="E149" s="41" t="s">
        <v>90</v>
      </c>
      <c r="F149" s="17" t="s">
        <v>161</v>
      </c>
      <c r="G149" s="87" t="s">
        <v>17</v>
      </c>
      <c r="H149" s="127"/>
      <c r="I149" s="53"/>
      <c r="J149" s="55"/>
      <c r="K149" s="105">
        <f>((((H149/100)*I149*$D$151)/5)/$D$155)*100</f>
        <v>0</v>
      </c>
      <c r="L149" s="55">
        <f t="shared" si="30"/>
        <v>0</v>
      </c>
      <c r="M149" s="95" t="s">
        <v>13</v>
      </c>
      <c r="N149" s="62"/>
    </row>
    <row r="150" spans="1:14" ht="24.75" thickBot="1">
      <c r="A150" s="147"/>
      <c r="B150" s="145"/>
      <c r="C150" s="146"/>
      <c r="D150" s="13">
        <v>101</v>
      </c>
      <c r="E150" s="41" t="s">
        <v>90</v>
      </c>
      <c r="F150" s="17" t="s">
        <v>162</v>
      </c>
      <c r="G150" s="88" t="s">
        <v>17</v>
      </c>
      <c r="H150" s="127"/>
      <c r="I150" s="53"/>
      <c r="J150" s="55"/>
      <c r="K150" s="105">
        <f>((((H150/100)*I150*$D$151)/5)/$D$155)*100</f>
        <v>0</v>
      </c>
      <c r="L150" s="55">
        <f t="shared" si="30"/>
        <v>0</v>
      </c>
      <c r="M150" s="96" t="s">
        <v>13</v>
      </c>
    </row>
    <row r="151" spans="1:14" ht="12.75" customHeight="1">
      <c r="A151" s="147"/>
      <c r="B151" s="135" t="s">
        <v>96</v>
      </c>
      <c r="C151" s="135"/>
      <c r="D151" s="112">
        <v>6</v>
      </c>
      <c r="E151" s="39"/>
      <c r="F151" s="60" t="s">
        <v>193</v>
      </c>
      <c r="G151" s="87"/>
      <c r="H151" s="66">
        <f>SUM(H147:H150)</f>
        <v>0</v>
      </c>
      <c r="I151" s="66">
        <f>SUM(L147:L150)</f>
        <v>0</v>
      </c>
      <c r="J151" s="66">
        <v>0.5</v>
      </c>
      <c r="K151" s="106">
        <f>SUM(K147:K150)</f>
        <v>0</v>
      </c>
      <c r="L151" s="55"/>
      <c r="M151" s="95"/>
    </row>
    <row r="152" spans="1:14" s="45" customFormat="1" ht="18.75" customHeight="1">
      <c r="A152" s="147"/>
      <c r="B152" s="57"/>
      <c r="C152" s="57"/>
      <c r="D152" s="58"/>
      <c r="E152" s="58"/>
      <c r="F152" s="59" t="s">
        <v>102</v>
      </c>
      <c r="G152" s="89"/>
      <c r="H152" s="66">
        <f>(H146*$J$146)+(H151*$J$151)</f>
        <v>50</v>
      </c>
      <c r="I152" s="66">
        <f>(I146*$J$146)+(I151*$J$151)</f>
        <v>0</v>
      </c>
      <c r="J152" s="66"/>
      <c r="K152" s="106">
        <f>(K146*$J$146)+(K151*$J$151)</f>
        <v>0</v>
      </c>
      <c r="L152" s="55"/>
      <c r="M152" s="97"/>
      <c r="N152" s="62"/>
    </row>
    <row r="153" spans="1:14" s="45" customFormat="1" ht="18.75" customHeight="1">
      <c r="A153" s="147"/>
      <c r="B153" s="57"/>
      <c r="C153" s="57"/>
      <c r="D153" s="58"/>
      <c r="E153" s="58"/>
      <c r="F153" s="59" t="s">
        <v>97</v>
      </c>
      <c r="G153" s="89"/>
      <c r="H153" s="67"/>
      <c r="I153" s="67">
        <f>(I152*D151)/5</f>
        <v>0</v>
      </c>
      <c r="J153" s="67"/>
      <c r="K153" s="107"/>
      <c r="L153" s="67"/>
      <c r="M153" s="97"/>
      <c r="N153" s="62"/>
    </row>
    <row r="154" spans="1:14" ht="12.75" customHeight="1" thickBot="1">
      <c r="A154" s="147"/>
      <c r="B154" s="139"/>
      <c r="C154" s="140"/>
      <c r="D154" s="26"/>
      <c r="E154" s="47"/>
      <c r="F154" s="34"/>
      <c r="G154" s="92"/>
      <c r="H154" s="48"/>
      <c r="I154" s="48"/>
      <c r="J154" s="48"/>
      <c r="K154" s="109"/>
      <c r="L154" s="48"/>
      <c r="M154" s="99"/>
    </row>
    <row r="155" spans="1:14" ht="12.75" customHeight="1">
      <c r="A155" s="128" t="s">
        <v>58</v>
      </c>
      <c r="B155" s="128"/>
      <c r="C155" s="128"/>
      <c r="D155" s="113" t="str">
        <f>+IF(D141+D151=16,"16","Error")</f>
        <v>16</v>
      </c>
      <c r="E155" s="35"/>
      <c r="F155" s="75" t="s">
        <v>99</v>
      </c>
      <c r="G155" s="93"/>
      <c r="H155" s="19"/>
      <c r="I155" s="65">
        <f>SUM(I143,I153)</f>
        <v>3.5</v>
      </c>
      <c r="J155" s="65">
        <f>SUM(J143,J153)</f>
        <v>0</v>
      </c>
      <c r="K155" s="108">
        <f>SUM(K142,K152)</f>
        <v>21.875</v>
      </c>
      <c r="L155" s="19"/>
      <c r="M155" s="103"/>
    </row>
    <row r="156" spans="1:14" ht="20.25" customHeight="1" thickBot="1">
      <c r="A156" s="129" t="s">
        <v>184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</row>
    <row r="157" spans="1:14" ht="12.75" customHeight="1" thickTop="1" thickBot="1">
      <c r="A157" s="29" t="s">
        <v>4</v>
      </c>
      <c r="B157" s="30" t="s">
        <v>5</v>
      </c>
      <c r="C157" s="30" t="s">
        <v>6</v>
      </c>
      <c r="D157" s="31" t="s">
        <v>7</v>
      </c>
      <c r="E157" s="31"/>
      <c r="F157" s="32" t="s">
        <v>8</v>
      </c>
      <c r="G157" s="90" t="s">
        <v>9</v>
      </c>
      <c r="H157" s="51"/>
      <c r="I157" s="51"/>
      <c r="J157" s="51"/>
      <c r="K157" s="33"/>
      <c r="L157" s="33"/>
      <c r="M157" s="86" t="s">
        <v>10</v>
      </c>
    </row>
    <row r="158" spans="1:14" ht="60.75" customHeight="1" thickBot="1">
      <c r="A158" s="137" t="s">
        <v>103</v>
      </c>
      <c r="B158" s="148">
        <v>14</v>
      </c>
      <c r="C158" s="136" t="s">
        <v>185</v>
      </c>
      <c r="D158" s="13">
        <v>103</v>
      </c>
      <c r="E158" s="41" t="s">
        <v>88</v>
      </c>
      <c r="F158" s="15" t="s">
        <v>84</v>
      </c>
      <c r="G158" s="87"/>
      <c r="H158" s="53">
        <v>100</v>
      </c>
      <c r="I158" s="53"/>
      <c r="J158" s="55"/>
      <c r="K158" s="105">
        <f>((((H158/100)*I158*$D$163)/5)/$D$172)*100</f>
        <v>0</v>
      </c>
      <c r="L158" s="55">
        <f t="shared" ref="L158" si="31">(H158/100*I158)</f>
        <v>0</v>
      </c>
      <c r="M158" s="95"/>
    </row>
    <row r="159" spans="1:14" s="45" customFormat="1" thickBot="1">
      <c r="A159" s="137"/>
      <c r="B159" s="149"/>
      <c r="C159" s="137"/>
      <c r="D159" s="39"/>
      <c r="E159" s="77"/>
      <c r="F159" s="123" t="s">
        <v>94</v>
      </c>
      <c r="G159" s="91"/>
      <c r="H159" s="66">
        <f>SUM(H158:H158)</f>
        <v>100</v>
      </c>
      <c r="I159" s="66">
        <f>(H158/100*I158)</f>
        <v>0</v>
      </c>
      <c r="J159" s="66">
        <v>0.4</v>
      </c>
      <c r="K159" s="106">
        <f>SUM(K158:K158)</f>
        <v>0</v>
      </c>
      <c r="L159" s="55"/>
      <c r="M159" s="95"/>
      <c r="N159" s="62"/>
    </row>
    <row r="160" spans="1:14" s="45" customFormat="1" ht="24.75" thickBot="1">
      <c r="A160" s="137"/>
      <c r="B160" s="149"/>
      <c r="C160" s="137"/>
      <c r="D160" s="39">
        <v>107</v>
      </c>
      <c r="E160" s="41" t="s">
        <v>90</v>
      </c>
      <c r="F160" s="17" t="s">
        <v>63</v>
      </c>
      <c r="G160" s="87" t="s">
        <v>17</v>
      </c>
      <c r="H160" s="53">
        <v>100</v>
      </c>
      <c r="I160" s="53"/>
      <c r="J160" s="55"/>
      <c r="K160" s="105">
        <f>((((H160/100)*I160*$D$163)/5)/$D$172)*100</f>
        <v>0</v>
      </c>
      <c r="L160" s="55">
        <f t="shared" ref="L160" si="32">(H160/100*I160)</f>
        <v>0</v>
      </c>
      <c r="M160" s="95" t="s">
        <v>13</v>
      </c>
      <c r="N160" s="62"/>
    </row>
    <row r="161" spans="1:14" s="45" customFormat="1" thickBot="1">
      <c r="A161" s="137"/>
      <c r="B161" s="149"/>
      <c r="C161" s="137"/>
      <c r="D161" s="39"/>
      <c r="E161" s="77"/>
      <c r="F161" s="123" t="s">
        <v>193</v>
      </c>
      <c r="G161" s="91"/>
      <c r="H161" s="66">
        <f>SUM(H160)</f>
        <v>100</v>
      </c>
      <c r="I161" s="66">
        <f>(H160/100*I160)</f>
        <v>0</v>
      </c>
      <c r="J161" s="66">
        <v>0.4</v>
      </c>
      <c r="K161" s="106">
        <f>SUM(K160)</f>
        <v>0</v>
      </c>
      <c r="L161" s="55"/>
      <c r="M161" s="95"/>
      <c r="N161" s="62"/>
    </row>
    <row r="162" spans="1:14" s="45" customFormat="1" ht="29.25" customHeight="1" thickBot="1">
      <c r="A162" s="137"/>
      <c r="B162" s="150"/>
      <c r="C162" s="138"/>
      <c r="D162" s="39">
        <v>105</v>
      </c>
      <c r="E162" s="72" t="s">
        <v>89</v>
      </c>
      <c r="F162" s="9" t="s">
        <v>163</v>
      </c>
      <c r="G162" s="87" t="s">
        <v>12</v>
      </c>
      <c r="H162" s="53">
        <v>100</v>
      </c>
      <c r="I162" s="53"/>
      <c r="J162" s="55"/>
      <c r="K162" s="105">
        <f>((((H162/100)*I162*$D$163)/5)/$D$172)*100</f>
        <v>0</v>
      </c>
      <c r="L162" s="55">
        <f t="shared" ref="L162" si="33">(H162/100*I162)</f>
        <v>0</v>
      </c>
      <c r="M162" s="95" t="s">
        <v>13</v>
      </c>
      <c r="N162" s="62"/>
    </row>
    <row r="163" spans="1:14" ht="12.75" customHeight="1">
      <c r="A163" s="137"/>
      <c r="B163" s="135" t="s">
        <v>96</v>
      </c>
      <c r="C163" s="135"/>
      <c r="D163" s="112">
        <v>2</v>
      </c>
      <c r="E163" s="39"/>
      <c r="F163" s="60" t="s">
        <v>194</v>
      </c>
      <c r="G163" s="87"/>
      <c r="H163" s="66">
        <f>SUM(H162)</f>
        <v>100</v>
      </c>
      <c r="I163" s="66">
        <f>SUM(L162)</f>
        <v>0</v>
      </c>
      <c r="J163" s="66">
        <v>0.2</v>
      </c>
      <c r="K163" s="106">
        <f>SUM(K162)</f>
        <v>0</v>
      </c>
      <c r="L163" s="55"/>
      <c r="M163" s="95"/>
    </row>
    <row r="164" spans="1:14" s="45" customFormat="1" ht="18.75" customHeight="1">
      <c r="A164" s="137"/>
      <c r="B164" s="57"/>
      <c r="C164" s="57"/>
      <c r="D164" s="58"/>
      <c r="E164" s="58"/>
      <c r="F164" s="59" t="s">
        <v>102</v>
      </c>
      <c r="G164" s="89"/>
      <c r="H164" s="66">
        <f>(H159*$J$159)+(H161*$J$161)+(H163*$J$163)</f>
        <v>100</v>
      </c>
      <c r="I164" s="66">
        <f>(I159*$J$159)+(I161*$J$161)+(I163*$J$163)</f>
        <v>0</v>
      </c>
      <c r="J164" s="66"/>
      <c r="K164" s="106">
        <f t="shared" ref="K164" si="34">(K159*$J$159)+(K161*$J$161)+(K163*$J$163)</f>
        <v>0</v>
      </c>
      <c r="L164" s="55"/>
      <c r="M164" s="97"/>
      <c r="N164" s="62"/>
    </row>
    <row r="165" spans="1:14" s="45" customFormat="1" ht="18.75" customHeight="1">
      <c r="A165" s="137"/>
      <c r="B165" s="57"/>
      <c r="C165" s="57"/>
      <c r="D165" s="58"/>
      <c r="E165" s="58"/>
      <c r="F165" s="59" t="s">
        <v>97</v>
      </c>
      <c r="G165" s="89"/>
      <c r="H165" s="67"/>
      <c r="I165" s="67">
        <f>(I164*D163)/5</f>
        <v>0</v>
      </c>
      <c r="J165" s="67"/>
      <c r="K165" s="107"/>
      <c r="L165" s="67"/>
      <c r="M165" s="97"/>
      <c r="N165" s="62"/>
    </row>
    <row r="166" spans="1:14" ht="12.75" customHeight="1">
      <c r="A166" s="137"/>
      <c r="B166" s="139"/>
      <c r="C166" s="140"/>
      <c r="D166" s="26"/>
      <c r="E166" s="26"/>
      <c r="F166" s="27"/>
      <c r="G166" s="94"/>
      <c r="H166" s="18"/>
      <c r="I166" s="18"/>
      <c r="J166" s="18"/>
      <c r="K166" s="110"/>
      <c r="L166" s="18"/>
      <c r="M166" s="101"/>
    </row>
    <row r="167" spans="1:14" s="45" customFormat="1" ht="36.75" thickBot="1">
      <c r="A167" s="137"/>
      <c r="B167" s="124">
        <v>15</v>
      </c>
      <c r="C167" s="125" t="s">
        <v>186</v>
      </c>
      <c r="D167" s="39">
        <v>108</v>
      </c>
      <c r="E167" s="117" t="s">
        <v>89</v>
      </c>
      <c r="F167" s="9" t="s">
        <v>164</v>
      </c>
      <c r="G167" s="87" t="s">
        <v>12</v>
      </c>
      <c r="H167" s="55">
        <v>100</v>
      </c>
      <c r="I167" s="55"/>
      <c r="J167" s="55"/>
      <c r="K167" s="105">
        <f>((((H167/100)*I167*$D$168)/5)/$D$172)*100</f>
        <v>0</v>
      </c>
      <c r="L167" s="55">
        <f t="shared" ref="L167" si="35">(H167/100*I167)</f>
        <v>0</v>
      </c>
      <c r="M167" s="95"/>
      <c r="N167" s="62"/>
    </row>
    <row r="168" spans="1:14" s="45" customFormat="1" ht="12.75">
      <c r="A168" s="137"/>
      <c r="B168" s="135" t="s">
        <v>96</v>
      </c>
      <c r="C168" s="135"/>
      <c r="D168" s="112">
        <v>2</v>
      </c>
      <c r="E168" s="39"/>
      <c r="F168" s="60" t="s">
        <v>194</v>
      </c>
      <c r="G168" s="87"/>
      <c r="H168" s="68">
        <f>SUM(H167)</f>
        <v>100</v>
      </c>
      <c r="I168" s="55">
        <f>+SUM(L167)</f>
        <v>0</v>
      </c>
      <c r="J168" s="55">
        <v>1</v>
      </c>
      <c r="K168" s="122">
        <f>SUM(K167)</f>
        <v>0</v>
      </c>
      <c r="L168" s="55"/>
      <c r="M168" s="95"/>
      <c r="N168" s="62"/>
    </row>
    <row r="169" spans="1:14" s="45" customFormat="1" ht="12.75">
      <c r="A169" s="137"/>
      <c r="B169" s="57"/>
      <c r="C169" s="57"/>
      <c r="D169" s="58"/>
      <c r="E169" s="58"/>
      <c r="F169" s="59" t="s">
        <v>102</v>
      </c>
      <c r="G169" s="87"/>
      <c r="H169" s="55">
        <f>+(H168*$J$168)</f>
        <v>100</v>
      </c>
      <c r="I169" s="55">
        <f>+(I168*$J$168)</f>
        <v>0</v>
      </c>
      <c r="J169" s="55"/>
      <c r="K169" s="106">
        <f>+(K168*$J$168)</f>
        <v>0</v>
      </c>
      <c r="L169" s="55"/>
      <c r="M169" s="95"/>
      <c r="N169" s="62"/>
    </row>
    <row r="170" spans="1:14" s="45" customFormat="1" ht="12.75">
      <c r="A170" s="137"/>
      <c r="B170" s="57"/>
      <c r="C170" s="57"/>
      <c r="D170" s="58"/>
      <c r="E170" s="58"/>
      <c r="F170" s="59" t="s">
        <v>97</v>
      </c>
      <c r="G170" s="87"/>
      <c r="H170" s="55"/>
      <c r="I170" s="67">
        <f>(I169*D168)/5</f>
        <v>0</v>
      </c>
      <c r="J170" s="55"/>
      <c r="K170" s="122"/>
      <c r="L170" s="55"/>
      <c r="M170" s="95"/>
      <c r="N170" s="62"/>
    </row>
    <row r="171" spans="1:14" s="45" customFormat="1" ht="12.75">
      <c r="A171" s="138"/>
      <c r="B171" s="139"/>
      <c r="C171" s="140"/>
      <c r="D171" s="26"/>
      <c r="E171" s="26"/>
      <c r="F171" s="27"/>
      <c r="G171" s="87"/>
      <c r="H171" s="18"/>
      <c r="I171" s="18"/>
      <c r="J171" s="18"/>
      <c r="K171" s="110"/>
      <c r="L171" s="18"/>
      <c r="M171" s="95"/>
      <c r="N171" s="62"/>
    </row>
    <row r="172" spans="1:14" ht="12.75" customHeight="1">
      <c r="A172" s="128" t="s">
        <v>61</v>
      </c>
      <c r="B172" s="128"/>
      <c r="C172" s="128"/>
      <c r="D172" s="113" t="str">
        <f>+IF(D163+D168=4,"4","Error")</f>
        <v>4</v>
      </c>
      <c r="E172" s="35"/>
      <c r="F172" s="75" t="s">
        <v>99</v>
      </c>
      <c r="G172" s="93"/>
      <c r="H172" s="19"/>
      <c r="I172" s="65">
        <f>SUM(I165,I170)</f>
        <v>0</v>
      </c>
      <c r="J172" s="65" t="e">
        <f>SUM(#REF!,#REF!,J165)</f>
        <v>#REF!</v>
      </c>
      <c r="K172" s="108">
        <f>SUM(K164,K169)</f>
        <v>0</v>
      </c>
      <c r="L172" s="19"/>
      <c r="M172" s="100"/>
    </row>
    <row r="173" spans="1:14" ht="20.25" customHeight="1" thickBot="1">
      <c r="A173" s="129" t="s">
        <v>187</v>
      </c>
      <c r="B173" s="129"/>
      <c r="C173" s="129"/>
      <c r="D173" s="129"/>
      <c r="E173" s="129"/>
      <c r="F173" s="129"/>
      <c r="G173" s="129"/>
      <c r="H173" s="129"/>
      <c r="I173" s="129"/>
      <c r="J173" s="129"/>
      <c r="K173" s="129"/>
      <c r="L173" s="129"/>
      <c r="M173" s="129"/>
    </row>
    <row r="174" spans="1:14" ht="12.75" customHeight="1" thickTop="1" thickBot="1">
      <c r="A174" s="29" t="s">
        <v>4</v>
      </c>
      <c r="B174" s="30" t="s">
        <v>5</v>
      </c>
      <c r="C174" s="30" t="s">
        <v>6</v>
      </c>
      <c r="D174" s="31" t="s">
        <v>7</v>
      </c>
      <c r="E174" s="31"/>
      <c r="F174" s="32" t="s">
        <v>8</v>
      </c>
      <c r="G174" s="90" t="s">
        <v>9</v>
      </c>
      <c r="H174" s="51"/>
      <c r="I174" s="51"/>
      <c r="J174" s="51"/>
      <c r="K174" s="33"/>
      <c r="L174" s="33"/>
      <c r="M174" s="86" t="s">
        <v>10</v>
      </c>
    </row>
    <row r="175" spans="1:14" s="45" customFormat="1" ht="39.950000000000003" customHeight="1" thickBot="1">
      <c r="A175" s="130" t="s">
        <v>85</v>
      </c>
      <c r="B175" s="132">
        <v>16</v>
      </c>
      <c r="C175" s="136" t="s">
        <v>188</v>
      </c>
      <c r="D175" s="39">
        <v>112</v>
      </c>
      <c r="E175" s="41" t="s">
        <v>88</v>
      </c>
      <c r="F175" s="15" t="s">
        <v>166</v>
      </c>
      <c r="G175" s="87"/>
      <c r="H175" s="53">
        <v>70</v>
      </c>
      <c r="I175" s="53"/>
      <c r="J175" s="55"/>
      <c r="K175" s="105">
        <f>((((H175/100)*I175*$D$183)/5)/$D$187)*100</f>
        <v>0</v>
      </c>
      <c r="L175" s="55">
        <f t="shared" ref="L175" si="36">(H175/100*I175)</f>
        <v>0</v>
      </c>
      <c r="M175" s="95"/>
      <c r="N175" s="62"/>
    </row>
    <row r="176" spans="1:14" s="45" customFormat="1" thickBot="1">
      <c r="A176" s="131"/>
      <c r="B176" s="133"/>
      <c r="C176" s="137"/>
      <c r="D176" s="39"/>
      <c r="E176" s="77"/>
      <c r="F176" s="123" t="s">
        <v>94</v>
      </c>
      <c r="G176" s="91"/>
      <c r="H176" s="66">
        <f>SUM(H175:H175)</f>
        <v>70</v>
      </c>
      <c r="I176" s="66">
        <f>SUM(L175:L175)</f>
        <v>0</v>
      </c>
      <c r="J176" s="66">
        <v>0.4</v>
      </c>
      <c r="K176" s="106">
        <f>SUM(K175:K175)</f>
        <v>0</v>
      </c>
      <c r="L176" s="55"/>
      <c r="M176" s="95"/>
      <c r="N176" s="62"/>
    </row>
    <row r="177" spans="1:14" ht="41.1" customHeight="1" thickBot="1">
      <c r="A177" s="131"/>
      <c r="B177" s="133"/>
      <c r="C177" s="137"/>
      <c r="D177" s="13">
        <v>111</v>
      </c>
      <c r="E177" s="41" t="s">
        <v>90</v>
      </c>
      <c r="F177" s="20" t="s">
        <v>165</v>
      </c>
      <c r="G177" s="88" t="s">
        <v>17</v>
      </c>
      <c r="H177" s="53"/>
      <c r="I177" s="53"/>
      <c r="J177" s="55"/>
      <c r="K177" s="105">
        <f>((((H177/100)*I177*$D$183)/5)/$D$187)*100</f>
        <v>0</v>
      </c>
      <c r="L177" s="55">
        <f t="shared" ref="L177" si="37">(H177/100*I177)</f>
        <v>0</v>
      </c>
      <c r="M177" s="96" t="s">
        <v>13</v>
      </c>
    </row>
    <row r="178" spans="1:14" s="45" customFormat="1" thickBot="1">
      <c r="A178" s="131"/>
      <c r="B178" s="133"/>
      <c r="C178" s="137"/>
      <c r="D178" s="39"/>
      <c r="E178" s="77"/>
      <c r="F178" s="123" t="s">
        <v>193</v>
      </c>
      <c r="G178" s="91"/>
      <c r="H178" s="66">
        <f>SUM(H177:H177)</f>
        <v>0</v>
      </c>
      <c r="I178" s="66">
        <f>SUM(L177:L177)</f>
        <v>0</v>
      </c>
      <c r="J178" s="66">
        <v>0.4</v>
      </c>
      <c r="K178" s="106">
        <f>SUM(K177:K177)</f>
        <v>0</v>
      </c>
      <c r="L178" s="55"/>
      <c r="M178" s="95"/>
      <c r="N178" s="62"/>
    </row>
    <row r="179" spans="1:14" s="45" customFormat="1" ht="42" customHeight="1" thickBot="1">
      <c r="A179" s="131"/>
      <c r="B179" s="133"/>
      <c r="C179" s="137"/>
      <c r="D179" s="119">
        <v>113</v>
      </c>
      <c r="E179" s="120" t="s">
        <v>89</v>
      </c>
      <c r="F179" s="16" t="s">
        <v>167</v>
      </c>
      <c r="G179" s="87" t="s">
        <v>12</v>
      </c>
      <c r="H179" s="127"/>
      <c r="I179" s="53"/>
      <c r="J179" s="55"/>
      <c r="K179" s="105"/>
      <c r="L179" s="55">
        <f t="shared" ref="L179:L182" si="38">(H179/100*I179)</f>
        <v>0</v>
      </c>
      <c r="M179" s="95"/>
      <c r="N179" s="62"/>
    </row>
    <row r="180" spans="1:14" s="45" customFormat="1" ht="42" customHeight="1" thickBot="1">
      <c r="A180" s="131"/>
      <c r="B180" s="133"/>
      <c r="C180" s="137"/>
      <c r="D180" s="119">
        <v>114</v>
      </c>
      <c r="E180" s="120" t="s">
        <v>89</v>
      </c>
      <c r="F180" s="16" t="s">
        <v>168</v>
      </c>
      <c r="G180" s="87" t="s">
        <v>12</v>
      </c>
      <c r="H180" s="127"/>
      <c r="I180" s="53"/>
      <c r="J180" s="55"/>
      <c r="K180" s="105"/>
      <c r="L180" s="55">
        <f t="shared" si="38"/>
        <v>0</v>
      </c>
      <c r="M180" s="95"/>
      <c r="N180" s="62"/>
    </row>
    <row r="181" spans="1:14" s="45" customFormat="1" ht="42" customHeight="1" thickBot="1">
      <c r="A181" s="131"/>
      <c r="B181" s="133"/>
      <c r="C181" s="137"/>
      <c r="D181" s="119">
        <v>115</v>
      </c>
      <c r="E181" s="120" t="s">
        <v>89</v>
      </c>
      <c r="F181" s="16" t="s">
        <v>64</v>
      </c>
      <c r="G181" s="87" t="s">
        <v>12</v>
      </c>
      <c r="H181" s="127"/>
      <c r="I181" s="53"/>
      <c r="J181" s="55"/>
      <c r="K181" s="105"/>
      <c r="L181" s="55">
        <f t="shared" si="38"/>
        <v>0</v>
      </c>
      <c r="M181" s="95"/>
      <c r="N181" s="62"/>
    </row>
    <row r="182" spans="1:14" s="45" customFormat="1" ht="42" customHeight="1" thickBot="1">
      <c r="A182" s="131"/>
      <c r="B182" s="134"/>
      <c r="C182" s="138"/>
      <c r="D182" s="119">
        <v>116</v>
      </c>
      <c r="E182" s="41" t="s">
        <v>89</v>
      </c>
      <c r="F182" s="16" t="s">
        <v>169</v>
      </c>
      <c r="G182" s="87" t="s">
        <v>12</v>
      </c>
      <c r="H182" s="127"/>
      <c r="I182" s="53"/>
      <c r="J182" s="55"/>
      <c r="K182" s="105">
        <f>((((H182/100)*I182*$D$183)/5)/$D$187)*100</f>
        <v>0</v>
      </c>
      <c r="L182" s="55">
        <f t="shared" si="38"/>
        <v>0</v>
      </c>
      <c r="M182" s="95" t="s">
        <v>13</v>
      </c>
      <c r="N182" s="62"/>
    </row>
    <row r="183" spans="1:14" ht="12.75" customHeight="1">
      <c r="A183" s="131"/>
      <c r="B183" s="141" t="s">
        <v>96</v>
      </c>
      <c r="C183" s="143"/>
      <c r="D183" s="112">
        <v>12</v>
      </c>
      <c r="E183" s="39"/>
      <c r="F183" s="60" t="s">
        <v>194</v>
      </c>
      <c r="G183" s="87"/>
      <c r="H183" s="66">
        <f>SUM(H179:H182)</f>
        <v>0</v>
      </c>
      <c r="I183" s="66">
        <f>SUM(L179:L182)</f>
        <v>0</v>
      </c>
      <c r="J183" s="66">
        <v>0.2</v>
      </c>
      <c r="K183" s="106">
        <f>SUM(K179:K182)</f>
        <v>0</v>
      </c>
      <c r="L183" s="55"/>
      <c r="M183" s="95"/>
    </row>
    <row r="184" spans="1:14" s="45" customFormat="1" ht="18.75" customHeight="1">
      <c r="A184" s="131"/>
      <c r="B184" s="57"/>
      <c r="C184" s="57"/>
      <c r="D184" s="58"/>
      <c r="E184" s="58"/>
      <c r="F184" s="59" t="s">
        <v>102</v>
      </c>
      <c r="G184" s="89"/>
      <c r="H184" s="66">
        <f>(H176*$J$176)+(H178*$J$178)+(H183*$J$183)</f>
        <v>28</v>
      </c>
      <c r="I184" s="66">
        <f>(I176*$J$176)+(I178*$J$178)+(I183*$J$183)</f>
        <v>0</v>
      </c>
      <c r="J184" s="66"/>
      <c r="K184" s="106">
        <f>(K176*$J$176)+(K178*$J$178)+(K183*$J$183)</f>
        <v>0</v>
      </c>
      <c r="L184" s="55"/>
      <c r="M184" s="97"/>
      <c r="N184" s="62"/>
    </row>
    <row r="185" spans="1:14" s="45" customFormat="1" ht="18.75" customHeight="1">
      <c r="A185" s="131"/>
      <c r="B185" s="57"/>
      <c r="C185" s="57"/>
      <c r="D185" s="58"/>
      <c r="E185" s="58"/>
      <c r="F185" s="59" t="s">
        <v>97</v>
      </c>
      <c r="G185" s="89"/>
      <c r="H185" s="67"/>
      <c r="I185" s="67">
        <f>(I184*D183)/5</f>
        <v>0</v>
      </c>
      <c r="J185" s="67"/>
      <c r="K185" s="107"/>
      <c r="L185" s="67"/>
      <c r="M185" s="97"/>
      <c r="N185" s="62"/>
    </row>
    <row r="186" spans="1:14" ht="12.75" customHeight="1" thickBot="1">
      <c r="A186" s="131"/>
      <c r="B186" s="139"/>
      <c r="C186" s="140"/>
      <c r="D186" s="26"/>
      <c r="E186" s="26"/>
      <c r="F186" s="34"/>
      <c r="G186" s="94"/>
      <c r="H186" s="18"/>
      <c r="I186" s="18"/>
      <c r="J186" s="18"/>
      <c r="K186" s="110"/>
      <c r="L186" s="18"/>
      <c r="M186" s="101"/>
    </row>
    <row r="187" spans="1:14" ht="12.75" customHeight="1">
      <c r="A187" s="141" t="s">
        <v>62</v>
      </c>
      <c r="B187" s="142"/>
      <c r="C187" s="143"/>
      <c r="D187" s="113" t="str">
        <f>+IF(D183=12,"12","Error")</f>
        <v>12</v>
      </c>
      <c r="E187" s="35"/>
      <c r="F187" s="75" t="s">
        <v>99</v>
      </c>
      <c r="G187" s="93"/>
      <c r="H187" s="19"/>
      <c r="I187" s="65">
        <f>SUM(I185)</f>
        <v>0</v>
      </c>
      <c r="J187" s="65"/>
      <c r="K187" s="108">
        <f>SUM(K184)</f>
        <v>0</v>
      </c>
      <c r="L187" s="19"/>
      <c r="M187" s="100"/>
    </row>
    <row r="188" spans="1:14" ht="20.25" customHeight="1" thickBot="1">
      <c r="A188" s="129" t="s">
        <v>189</v>
      </c>
      <c r="B188" s="129"/>
      <c r="C188" s="129"/>
      <c r="D188" s="129"/>
      <c r="E188" s="129"/>
      <c r="F188" s="129"/>
      <c r="G188" s="129"/>
      <c r="H188" s="129"/>
      <c r="I188" s="129"/>
      <c r="J188" s="129"/>
      <c r="K188" s="129"/>
      <c r="L188" s="129"/>
      <c r="M188" s="129"/>
    </row>
    <row r="189" spans="1:14" ht="12.75" customHeight="1" thickTop="1" thickBot="1">
      <c r="A189" s="29" t="s">
        <v>4</v>
      </c>
      <c r="B189" s="30" t="s">
        <v>5</v>
      </c>
      <c r="C189" s="30" t="s">
        <v>6</v>
      </c>
      <c r="D189" s="31" t="s">
        <v>7</v>
      </c>
      <c r="E189" s="31"/>
      <c r="F189" s="32" t="s">
        <v>8</v>
      </c>
      <c r="G189" s="90" t="s">
        <v>9</v>
      </c>
      <c r="H189" s="51"/>
      <c r="I189" s="51"/>
      <c r="J189" s="51"/>
      <c r="K189" s="33"/>
      <c r="L189" s="33"/>
      <c r="M189" s="86" t="s">
        <v>10</v>
      </c>
    </row>
    <row r="190" spans="1:14" s="45" customFormat="1" ht="46.5" customHeight="1">
      <c r="A190" s="147" t="str">
        <f>[1]factores!C11</f>
        <v>¿Qué aspectos facilitan la gestión y ejecución eficiente de los recursos del  programa para apoyar adecuadamente las actividades de docencia, investigación y extensión?</v>
      </c>
      <c r="B190" s="145">
        <v>17</v>
      </c>
      <c r="C190" s="146" t="str">
        <f>[1]caracteristicas!C26</f>
        <v>Infraestructura física.</v>
      </c>
      <c r="D190" s="39">
        <v>117</v>
      </c>
      <c r="E190" s="41" t="s">
        <v>88</v>
      </c>
      <c r="F190" s="1" t="s">
        <v>170</v>
      </c>
      <c r="G190" s="87" t="s">
        <v>17</v>
      </c>
      <c r="H190" s="53">
        <v>100</v>
      </c>
      <c r="I190" s="53"/>
      <c r="J190" s="55"/>
      <c r="K190" s="105">
        <f>((((H190/100)*I190*$D$193)/5)/$D$224)*100</f>
        <v>0</v>
      </c>
      <c r="L190" s="55">
        <f t="shared" ref="L190" si="39">(H190/100*I190)</f>
        <v>0</v>
      </c>
      <c r="M190" s="95" t="s">
        <v>13</v>
      </c>
      <c r="N190" s="62"/>
    </row>
    <row r="191" spans="1:14" s="45" customFormat="1" thickBot="1">
      <c r="A191" s="147"/>
      <c r="B191" s="145"/>
      <c r="C191" s="146"/>
      <c r="D191" s="39"/>
      <c r="E191" s="77"/>
      <c r="F191" s="123" t="s">
        <v>94</v>
      </c>
      <c r="G191" s="91"/>
      <c r="H191" s="66">
        <f>SUM(H189:H190)</f>
        <v>100</v>
      </c>
      <c r="I191" s="66">
        <f>SUM(L189:L190)</f>
        <v>0</v>
      </c>
      <c r="J191" s="66">
        <v>0.7</v>
      </c>
      <c r="K191" s="106">
        <f>SUM(K189:K190)</f>
        <v>0</v>
      </c>
      <c r="L191" s="55"/>
      <c r="M191" s="95"/>
      <c r="N191" s="62"/>
    </row>
    <row r="192" spans="1:14" ht="36" customHeight="1" thickBot="1">
      <c r="A192" s="147"/>
      <c r="B192" s="145"/>
      <c r="C192" s="146"/>
      <c r="D192" s="13">
        <v>118</v>
      </c>
      <c r="E192" s="41" t="s">
        <v>89</v>
      </c>
      <c r="F192" s="16" t="s">
        <v>171</v>
      </c>
      <c r="G192" s="88" t="s">
        <v>12</v>
      </c>
      <c r="H192" s="53">
        <v>100</v>
      </c>
      <c r="I192" s="53"/>
      <c r="J192" s="55"/>
      <c r="K192" s="105">
        <f>((((H192/100)*I192*$D$193)/5)/$D$224)*100</f>
        <v>0</v>
      </c>
      <c r="L192" s="55">
        <f t="shared" ref="L192" si="40">(H192/100*I192)</f>
        <v>0</v>
      </c>
      <c r="M192" s="96" t="s">
        <v>13</v>
      </c>
    </row>
    <row r="193" spans="1:14" ht="12.75" customHeight="1">
      <c r="A193" s="147"/>
      <c r="B193" s="135" t="s">
        <v>96</v>
      </c>
      <c r="C193" s="135"/>
      <c r="D193" s="112">
        <v>3</v>
      </c>
      <c r="E193" s="39"/>
      <c r="F193" s="60" t="s">
        <v>194</v>
      </c>
      <c r="G193" s="87"/>
      <c r="H193" s="66">
        <f>SUM(H192)</f>
        <v>100</v>
      </c>
      <c r="I193" s="66">
        <f>SUM(L192)</f>
        <v>0</v>
      </c>
      <c r="J193" s="66">
        <v>0.3</v>
      </c>
      <c r="K193" s="106">
        <f>SUM(K192)</f>
        <v>0</v>
      </c>
      <c r="L193" s="55"/>
      <c r="M193" s="95"/>
    </row>
    <row r="194" spans="1:14" s="45" customFormat="1" ht="18.75" customHeight="1">
      <c r="A194" s="147"/>
      <c r="B194" s="57"/>
      <c r="C194" s="57"/>
      <c r="D194" s="58"/>
      <c r="E194" s="58"/>
      <c r="F194" s="59" t="s">
        <v>102</v>
      </c>
      <c r="G194" s="89"/>
      <c r="H194" s="66">
        <f>(H193*$J$193)+(H191*$J$191)</f>
        <v>100</v>
      </c>
      <c r="I194" s="66">
        <f t="shared" ref="I194:K194" si="41">(I193*$J$193)+(I191*$J$191)</f>
        <v>0</v>
      </c>
      <c r="J194" s="66"/>
      <c r="K194" s="106">
        <f t="shared" si="41"/>
        <v>0</v>
      </c>
      <c r="L194" s="55"/>
      <c r="M194" s="97"/>
      <c r="N194" s="62"/>
    </row>
    <row r="195" spans="1:14" s="45" customFormat="1" ht="18.75" customHeight="1">
      <c r="A195" s="147"/>
      <c r="B195" s="57"/>
      <c r="C195" s="57"/>
      <c r="D195" s="58"/>
      <c r="E195" s="58"/>
      <c r="F195" s="59" t="s">
        <v>97</v>
      </c>
      <c r="G195" s="89"/>
      <c r="H195" s="67"/>
      <c r="I195" s="67">
        <f>(I194*D193)/5</f>
        <v>0</v>
      </c>
      <c r="J195" s="67"/>
      <c r="K195" s="107"/>
      <c r="L195" s="67"/>
      <c r="M195" s="97"/>
      <c r="N195" s="62"/>
    </row>
    <row r="196" spans="1:14" ht="12.75" customHeight="1" thickBot="1">
      <c r="A196" s="147"/>
      <c r="B196" s="144"/>
      <c r="C196" s="144"/>
      <c r="D196" s="26"/>
      <c r="E196" s="47"/>
      <c r="F196" s="21"/>
      <c r="G196" s="94"/>
      <c r="H196" s="18"/>
      <c r="I196" s="18"/>
      <c r="J196" s="18"/>
      <c r="K196" s="110"/>
      <c r="L196" s="18"/>
      <c r="M196" s="101"/>
    </row>
    <row r="197" spans="1:14" ht="36.75" thickBot="1">
      <c r="A197" s="147"/>
      <c r="B197" s="145">
        <v>18</v>
      </c>
      <c r="C197" s="146" t="str">
        <f>[1]caracteristicas!C27</f>
        <v>Recursos bibliográficos, informáticos y de comunicación.</v>
      </c>
      <c r="D197" s="13">
        <v>119</v>
      </c>
      <c r="E197" s="41" t="s">
        <v>88</v>
      </c>
      <c r="F197" s="15" t="s">
        <v>172</v>
      </c>
      <c r="G197" s="87"/>
      <c r="H197" s="53">
        <v>50</v>
      </c>
      <c r="I197" s="53">
        <v>5</v>
      </c>
      <c r="J197" s="55"/>
      <c r="K197" s="105">
        <f>((((H197/100)*I197*$D$203)/5)/$D$224)*100</f>
        <v>10</v>
      </c>
      <c r="L197" s="55">
        <f t="shared" ref="L197:L198" si="42">(H197/100*I197)</f>
        <v>2.5</v>
      </c>
      <c r="M197" s="95"/>
    </row>
    <row r="198" spans="1:14" s="45" customFormat="1" ht="24.75" thickBot="1">
      <c r="A198" s="147"/>
      <c r="B198" s="145"/>
      <c r="C198" s="146"/>
      <c r="D198" s="39">
        <v>120</v>
      </c>
      <c r="E198" s="41" t="s">
        <v>88</v>
      </c>
      <c r="F198" s="15" t="s">
        <v>173</v>
      </c>
      <c r="G198" s="87"/>
      <c r="H198" s="53">
        <v>50</v>
      </c>
      <c r="I198" s="53"/>
      <c r="J198" s="55"/>
      <c r="K198" s="105">
        <f>((((H198/100)*I198*$D$203)/5)/$D$224)*100</f>
        <v>0</v>
      </c>
      <c r="L198" s="55">
        <f t="shared" si="42"/>
        <v>0</v>
      </c>
      <c r="M198" s="95" t="s">
        <v>13</v>
      </c>
      <c r="N198" s="62"/>
    </row>
    <row r="199" spans="1:14" s="45" customFormat="1" thickBot="1">
      <c r="A199" s="147"/>
      <c r="B199" s="145"/>
      <c r="C199" s="146"/>
      <c r="D199" s="39"/>
      <c r="E199" s="77"/>
      <c r="F199" s="123" t="s">
        <v>94</v>
      </c>
      <c r="G199" s="91"/>
      <c r="H199" s="66">
        <f>SUM(H197:H198)</f>
        <v>100</v>
      </c>
      <c r="I199" s="66">
        <f>SUM(L197:L198)</f>
        <v>2.5</v>
      </c>
      <c r="J199" s="66">
        <v>0.7</v>
      </c>
      <c r="K199" s="106">
        <f>SUM(K197:K198)</f>
        <v>10</v>
      </c>
      <c r="L199" s="55"/>
      <c r="M199" s="95"/>
      <c r="N199" s="62"/>
    </row>
    <row r="200" spans="1:14" ht="36.75" thickBot="1">
      <c r="A200" s="147"/>
      <c r="B200" s="145"/>
      <c r="C200" s="146"/>
      <c r="D200" s="13">
        <v>121</v>
      </c>
      <c r="E200" s="41" t="s">
        <v>89</v>
      </c>
      <c r="F200" s="16" t="s">
        <v>65</v>
      </c>
      <c r="G200" s="88" t="s">
        <v>12</v>
      </c>
      <c r="H200" s="53"/>
      <c r="I200" s="53"/>
      <c r="J200" s="55"/>
      <c r="K200" s="105">
        <f>((((H200/100)*I200*$D$203)/5)/$D$224)*100</f>
        <v>0</v>
      </c>
      <c r="L200" s="55">
        <f t="shared" ref="L200:L202" si="43">(H200/100*I200)</f>
        <v>0</v>
      </c>
      <c r="M200" s="96" t="s">
        <v>13</v>
      </c>
    </row>
    <row r="201" spans="1:14" ht="36.75" thickBot="1">
      <c r="A201" s="147"/>
      <c r="B201" s="145"/>
      <c r="C201" s="146"/>
      <c r="D201" s="13">
        <v>122</v>
      </c>
      <c r="E201" s="41" t="s">
        <v>89</v>
      </c>
      <c r="F201" s="16" t="s">
        <v>66</v>
      </c>
      <c r="G201" s="88" t="s">
        <v>12</v>
      </c>
      <c r="H201" s="53"/>
      <c r="I201" s="53"/>
      <c r="J201" s="55"/>
      <c r="K201" s="105">
        <f>((((H201/100)*I201*$D$203)/5)/$D$224)*100</f>
        <v>0</v>
      </c>
      <c r="L201" s="55">
        <f t="shared" si="43"/>
        <v>0</v>
      </c>
      <c r="M201" s="96" t="s">
        <v>13</v>
      </c>
    </row>
    <row r="202" spans="1:14" ht="36" customHeight="1" thickBot="1">
      <c r="A202" s="147"/>
      <c r="B202" s="145"/>
      <c r="C202" s="146"/>
      <c r="D202" s="13">
        <v>123</v>
      </c>
      <c r="E202" s="41" t="s">
        <v>89</v>
      </c>
      <c r="F202" s="16" t="s">
        <v>174</v>
      </c>
      <c r="G202" s="88" t="s">
        <v>12</v>
      </c>
      <c r="H202" s="53"/>
      <c r="I202" s="53"/>
      <c r="J202" s="55"/>
      <c r="K202" s="105">
        <f>((((H202/100)*I202*$D$203)/5)/$D$224)*100</f>
        <v>0</v>
      </c>
      <c r="L202" s="55">
        <f t="shared" si="43"/>
        <v>0</v>
      </c>
      <c r="M202" s="96" t="s">
        <v>13</v>
      </c>
    </row>
    <row r="203" spans="1:14" ht="12.75" customHeight="1">
      <c r="A203" s="147"/>
      <c r="B203" s="135" t="s">
        <v>96</v>
      </c>
      <c r="C203" s="135"/>
      <c r="D203" s="112">
        <v>2</v>
      </c>
      <c r="E203" s="39"/>
      <c r="F203" s="60" t="s">
        <v>194</v>
      </c>
      <c r="G203" s="87"/>
      <c r="H203" s="66">
        <f>SUM(H200:H202)</f>
        <v>0</v>
      </c>
      <c r="I203" s="66">
        <f>SUM(L200:L202)</f>
        <v>0</v>
      </c>
      <c r="J203" s="66">
        <v>0.3</v>
      </c>
      <c r="K203" s="106">
        <f>SUM(K200:K202)</f>
        <v>0</v>
      </c>
      <c r="L203" s="55"/>
      <c r="M203" s="95"/>
    </row>
    <row r="204" spans="1:14" s="45" customFormat="1" ht="18.75" customHeight="1">
      <c r="A204" s="147"/>
      <c r="B204" s="57"/>
      <c r="C204" s="57"/>
      <c r="D204" s="58"/>
      <c r="E204" s="58"/>
      <c r="F204" s="59" t="s">
        <v>102</v>
      </c>
      <c r="G204" s="89"/>
      <c r="H204" s="66">
        <f>(H203*$J$203)+(H199*$J$199)</f>
        <v>70</v>
      </c>
      <c r="I204" s="66">
        <f t="shared" ref="I204:K204" si="44">(I203*$J$203)+(I199*$J$199)</f>
        <v>1.75</v>
      </c>
      <c r="J204" s="66"/>
      <c r="K204" s="106">
        <f t="shared" si="44"/>
        <v>7</v>
      </c>
      <c r="L204" s="55"/>
      <c r="M204" s="97"/>
      <c r="N204" s="62"/>
    </row>
    <row r="205" spans="1:14" s="45" customFormat="1" ht="18.75" customHeight="1">
      <c r="A205" s="147"/>
      <c r="B205" s="57"/>
      <c r="C205" s="57"/>
      <c r="D205" s="58"/>
      <c r="E205" s="58"/>
      <c r="F205" s="59" t="s">
        <v>97</v>
      </c>
      <c r="G205" s="89"/>
      <c r="H205" s="67"/>
      <c r="I205" s="67">
        <f>(I204*D203)/5</f>
        <v>0.7</v>
      </c>
      <c r="J205" s="67"/>
      <c r="K205" s="107"/>
      <c r="L205" s="67"/>
      <c r="M205" s="97"/>
      <c r="N205" s="62"/>
    </row>
    <row r="206" spans="1:14" ht="12.75" customHeight="1" thickBot="1">
      <c r="A206" s="147"/>
      <c r="B206" s="144"/>
      <c r="C206" s="144"/>
      <c r="D206" s="26"/>
      <c r="E206" s="47"/>
      <c r="F206" s="21"/>
      <c r="G206" s="94"/>
      <c r="H206" s="18"/>
      <c r="I206" s="18"/>
      <c r="J206" s="18"/>
      <c r="K206" s="110"/>
      <c r="L206" s="18"/>
      <c r="M206" s="101"/>
    </row>
    <row r="207" spans="1:14" ht="39.950000000000003" customHeight="1" thickBot="1">
      <c r="A207" s="147"/>
      <c r="B207" s="145">
        <v>19</v>
      </c>
      <c r="C207" s="146" t="str">
        <f>[1]caracteristicas!C28</f>
        <v>Fuentes de financiación y presupuesto.</v>
      </c>
      <c r="D207" s="13">
        <v>124</v>
      </c>
      <c r="E207" s="41" t="s">
        <v>88</v>
      </c>
      <c r="F207" s="15" t="s">
        <v>190</v>
      </c>
      <c r="G207" s="87"/>
      <c r="H207" s="53">
        <v>70</v>
      </c>
      <c r="I207" s="53">
        <v>5</v>
      </c>
      <c r="J207" s="55"/>
      <c r="K207" s="105">
        <f>((((H207/100)*I207*$D$210)/5)/$D$224)*100</f>
        <v>21.000000000000004</v>
      </c>
      <c r="L207" s="55">
        <f t="shared" ref="L207" si="45">(H207/100*I207)</f>
        <v>3.5</v>
      </c>
      <c r="M207" s="95"/>
    </row>
    <row r="208" spans="1:14" s="45" customFormat="1" thickBot="1">
      <c r="A208" s="147"/>
      <c r="B208" s="145"/>
      <c r="C208" s="146"/>
      <c r="D208" s="39"/>
      <c r="E208" s="77"/>
      <c r="F208" s="123" t="s">
        <v>94</v>
      </c>
      <c r="G208" s="91"/>
      <c r="H208" s="66">
        <f>SUM(H207:H207)</f>
        <v>70</v>
      </c>
      <c r="I208" s="66">
        <f>SUM(L207:L207)</f>
        <v>3.5</v>
      </c>
      <c r="J208" s="66">
        <v>0.7</v>
      </c>
      <c r="K208" s="106">
        <f>SUM(K207:K207)</f>
        <v>21.000000000000004</v>
      </c>
      <c r="L208" s="55"/>
      <c r="M208" s="95"/>
      <c r="N208" s="62"/>
    </row>
    <row r="209" spans="1:14" s="45" customFormat="1" ht="36" customHeight="1" thickBot="1">
      <c r="A209" s="147"/>
      <c r="B209" s="145"/>
      <c r="C209" s="146"/>
      <c r="D209" s="39">
        <v>126</v>
      </c>
      <c r="E209" s="41" t="s">
        <v>89</v>
      </c>
      <c r="F209" s="16" t="s">
        <v>175</v>
      </c>
      <c r="G209" s="87" t="s">
        <v>12</v>
      </c>
      <c r="H209" s="53">
        <v>100</v>
      </c>
      <c r="I209" s="53"/>
      <c r="J209" s="55"/>
      <c r="K209" s="105">
        <f>((((H209/100)*I209*$D$210)/5)/$D$224)*100</f>
        <v>0</v>
      </c>
      <c r="L209" s="55">
        <f t="shared" ref="L209" si="46">(H209/100*I209)</f>
        <v>0</v>
      </c>
      <c r="M209" s="95" t="s">
        <v>13</v>
      </c>
      <c r="N209" s="62"/>
    </row>
    <row r="210" spans="1:14" ht="12.75" customHeight="1">
      <c r="A210" s="147"/>
      <c r="B210" s="135" t="s">
        <v>96</v>
      </c>
      <c r="C210" s="135"/>
      <c r="D210" s="112">
        <v>3</v>
      </c>
      <c r="E210" s="39"/>
      <c r="F210" s="60" t="s">
        <v>194</v>
      </c>
      <c r="G210" s="87"/>
      <c r="H210" s="66">
        <f>SUM(H209)</f>
        <v>100</v>
      </c>
      <c r="I210" s="66">
        <f>SUM(L209)</f>
        <v>0</v>
      </c>
      <c r="J210" s="66">
        <v>0.3</v>
      </c>
      <c r="K210" s="106">
        <f>SUM(K209)</f>
        <v>0</v>
      </c>
      <c r="L210" s="55"/>
      <c r="M210" s="95"/>
    </row>
    <row r="211" spans="1:14" s="45" customFormat="1" ht="18.75" customHeight="1">
      <c r="A211" s="147"/>
      <c r="B211" s="57"/>
      <c r="C211" s="57"/>
      <c r="D211" s="58"/>
      <c r="E211" s="58"/>
      <c r="F211" s="59" t="s">
        <v>102</v>
      </c>
      <c r="G211" s="89"/>
      <c r="H211" s="66">
        <f>(H210*$J$210)+(H208*$J$208)</f>
        <v>79</v>
      </c>
      <c r="I211" s="66">
        <f t="shared" ref="I211:K211" si="47">(I210*$J$210)+(I208*$J$208)</f>
        <v>2.4499999999999997</v>
      </c>
      <c r="J211" s="66"/>
      <c r="K211" s="106">
        <f t="shared" si="47"/>
        <v>14.700000000000001</v>
      </c>
      <c r="L211" s="55"/>
      <c r="M211" s="97"/>
      <c r="N211" s="62"/>
    </row>
    <row r="212" spans="1:14" s="45" customFormat="1" ht="18.75" customHeight="1">
      <c r="A212" s="147"/>
      <c r="B212" s="57"/>
      <c r="C212" s="57"/>
      <c r="D212" s="58"/>
      <c r="E212" s="58"/>
      <c r="F212" s="59" t="s">
        <v>97</v>
      </c>
      <c r="G212" s="89"/>
      <c r="H212" s="67"/>
      <c r="I212" s="67">
        <f>(I211*D210)/5</f>
        <v>1.47</v>
      </c>
      <c r="J212" s="67"/>
      <c r="K212" s="107"/>
      <c r="L212" s="67"/>
      <c r="M212" s="97"/>
      <c r="N212" s="62"/>
    </row>
    <row r="213" spans="1:14" ht="12.75" customHeight="1" thickBot="1">
      <c r="A213" s="147"/>
      <c r="B213" s="144"/>
      <c r="C213" s="144"/>
      <c r="D213" s="26"/>
      <c r="E213" s="47"/>
      <c r="F213" s="21"/>
      <c r="G213" s="94"/>
      <c r="H213" s="18"/>
      <c r="I213" s="18"/>
      <c r="J213" s="18"/>
      <c r="K213" s="110"/>
      <c r="L213" s="18"/>
      <c r="M213" s="101"/>
    </row>
    <row r="214" spans="1:14" ht="39.950000000000003" customHeight="1" thickBot="1">
      <c r="A214" s="147"/>
      <c r="B214" s="145">
        <v>20</v>
      </c>
      <c r="C214" s="146" t="str">
        <f>[1]caracteristicas!C29</f>
        <v>Gestión del programa.</v>
      </c>
      <c r="D214" s="13">
        <v>127</v>
      </c>
      <c r="E214" s="41" t="s">
        <v>88</v>
      </c>
      <c r="F214" s="15" t="s">
        <v>67</v>
      </c>
      <c r="G214" s="87"/>
      <c r="H214" s="53">
        <v>50</v>
      </c>
      <c r="I214" s="53">
        <v>5</v>
      </c>
      <c r="J214" s="55"/>
      <c r="K214" s="105">
        <f>((((H214/100)*I214*$D$220)/5)/$D$224)*100</f>
        <v>10</v>
      </c>
      <c r="L214" s="55">
        <f t="shared" ref="L214:L215" si="48">(H214/100*I214)</f>
        <v>2.5</v>
      </c>
      <c r="M214" s="95"/>
    </row>
    <row r="215" spans="1:14" s="45" customFormat="1" ht="39.950000000000003" customHeight="1" thickBot="1">
      <c r="A215" s="147"/>
      <c r="B215" s="145"/>
      <c r="C215" s="146"/>
      <c r="D215" s="39">
        <v>128</v>
      </c>
      <c r="E215" s="41" t="s">
        <v>88</v>
      </c>
      <c r="F215" s="15" t="s">
        <v>87</v>
      </c>
      <c r="G215" s="87"/>
      <c r="H215" s="53">
        <v>50</v>
      </c>
      <c r="I215" s="53"/>
      <c r="J215" s="55"/>
      <c r="K215" s="105">
        <f>((((H215/100)*I215*$D$220)/5)/$D$224)*100</f>
        <v>0</v>
      </c>
      <c r="L215" s="55">
        <f t="shared" si="48"/>
        <v>0</v>
      </c>
      <c r="M215" s="95"/>
      <c r="N215" s="62"/>
    </row>
    <row r="216" spans="1:14" s="45" customFormat="1" thickBot="1">
      <c r="A216" s="147"/>
      <c r="B216" s="145"/>
      <c r="C216" s="146"/>
      <c r="D216" s="39"/>
      <c r="E216" s="77"/>
      <c r="F216" s="123" t="s">
        <v>94</v>
      </c>
      <c r="G216" s="91"/>
      <c r="H216" s="66">
        <f>SUM(H214:H215)</f>
        <v>100</v>
      </c>
      <c r="I216" s="66">
        <f>SUM(L214:L215)</f>
        <v>2.5</v>
      </c>
      <c r="J216" s="66">
        <v>0.4</v>
      </c>
      <c r="K216" s="106">
        <f>SUM(K214:K215)</f>
        <v>10</v>
      </c>
      <c r="L216" s="55"/>
      <c r="M216" s="95"/>
      <c r="N216" s="62"/>
    </row>
    <row r="217" spans="1:14" ht="38.25" customHeight="1" thickBot="1">
      <c r="A217" s="147"/>
      <c r="B217" s="145"/>
      <c r="C217" s="146"/>
      <c r="D217" s="71">
        <v>130</v>
      </c>
      <c r="E217" s="72" t="s">
        <v>90</v>
      </c>
      <c r="F217" s="17" t="s">
        <v>69</v>
      </c>
      <c r="G217" s="88" t="s">
        <v>42</v>
      </c>
      <c r="H217" s="53">
        <v>100</v>
      </c>
      <c r="I217" s="53"/>
      <c r="J217" s="55"/>
      <c r="K217" s="105">
        <f>((((H217/100)*I217*$D$220)/5)/$D$224)*100</f>
        <v>0</v>
      </c>
      <c r="L217" s="55">
        <f t="shared" ref="L217" si="49">(H217/100*I217)</f>
        <v>0</v>
      </c>
      <c r="M217" s="96" t="s">
        <v>13</v>
      </c>
    </row>
    <row r="218" spans="1:14" s="45" customFormat="1" thickBot="1">
      <c r="A218" s="147"/>
      <c r="B218" s="145"/>
      <c r="C218" s="146"/>
      <c r="D218" s="39"/>
      <c r="E218" s="77"/>
      <c r="F218" s="123" t="s">
        <v>193</v>
      </c>
      <c r="G218" s="91"/>
      <c r="H218" s="66">
        <f>SUM(H217)</f>
        <v>100</v>
      </c>
      <c r="I218" s="66">
        <f>SUM(L217)</f>
        <v>0</v>
      </c>
      <c r="J218" s="66">
        <v>0.4</v>
      </c>
      <c r="K218" s="106">
        <f>SUM(K217)</f>
        <v>0</v>
      </c>
      <c r="L218" s="55"/>
      <c r="M218" s="95"/>
      <c r="N218" s="62"/>
    </row>
    <row r="219" spans="1:14" ht="36" customHeight="1" thickBot="1">
      <c r="A219" s="147"/>
      <c r="B219" s="145"/>
      <c r="C219" s="146"/>
      <c r="D219" s="13">
        <v>129</v>
      </c>
      <c r="E219" s="41" t="s">
        <v>89</v>
      </c>
      <c r="F219" s="16" t="s">
        <v>68</v>
      </c>
      <c r="G219" s="88" t="s">
        <v>12</v>
      </c>
      <c r="H219" s="53">
        <v>100</v>
      </c>
      <c r="I219" s="53"/>
      <c r="J219" s="55"/>
      <c r="K219" s="105">
        <f>((((H219/100)*I219*$D$220)/5)/$D$224)*100</f>
        <v>0</v>
      </c>
      <c r="L219" s="55">
        <f t="shared" ref="L219" si="50">(H219/100*I219)</f>
        <v>0</v>
      </c>
      <c r="M219" s="96" t="s">
        <v>13</v>
      </c>
    </row>
    <row r="220" spans="1:14" ht="12.75" customHeight="1">
      <c r="A220" s="147"/>
      <c r="B220" s="135" t="s">
        <v>96</v>
      </c>
      <c r="C220" s="135"/>
      <c r="D220" s="112">
        <v>2</v>
      </c>
      <c r="E220" s="39"/>
      <c r="F220" s="60" t="s">
        <v>194</v>
      </c>
      <c r="G220" s="87"/>
      <c r="H220" s="66">
        <f>SUM(H219)</f>
        <v>100</v>
      </c>
      <c r="I220" s="66">
        <f>SUM(L219)</f>
        <v>0</v>
      </c>
      <c r="J220" s="66">
        <v>0.2</v>
      </c>
      <c r="K220" s="106">
        <f>SUM(K219)</f>
        <v>0</v>
      </c>
      <c r="L220" s="55"/>
      <c r="M220" s="95"/>
    </row>
    <row r="221" spans="1:14" s="45" customFormat="1" ht="18.75" customHeight="1">
      <c r="A221" s="147"/>
      <c r="B221" s="57"/>
      <c r="C221" s="57"/>
      <c r="D221" s="58"/>
      <c r="E221" s="58"/>
      <c r="F221" s="59" t="s">
        <v>102</v>
      </c>
      <c r="G221" s="89"/>
      <c r="H221" s="66">
        <f>(H216*$J$216)+(H220*$J$220)</f>
        <v>60</v>
      </c>
      <c r="I221" s="66">
        <f>(I216*$J$159)+(I218*$J$161)+(I220*$J$163)</f>
        <v>1</v>
      </c>
      <c r="J221" s="66"/>
      <c r="K221" s="106">
        <f t="shared" ref="K221" si="51">(K216*$J$159)+(K218*$J$161)+(K220*$J$163)</f>
        <v>4</v>
      </c>
      <c r="L221" s="55"/>
      <c r="M221" s="97"/>
      <c r="N221" s="62"/>
    </row>
    <row r="222" spans="1:14" s="45" customFormat="1" ht="18.75" customHeight="1">
      <c r="A222" s="147"/>
      <c r="B222" s="57"/>
      <c r="C222" s="57"/>
      <c r="D222" s="58"/>
      <c r="E222" s="58"/>
      <c r="F222" s="59" t="s">
        <v>97</v>
      </c>
      <c r="G222" s="89"/>
      <c r="H222" s="67"/>
      <c r="I222" s="67">
        <f>(I221*D220)/5</f>
        <v>0.4</v>
      </c>
      <c r="J222" s="67"/>
      <c r="K222" s="107"/>
      <c r="L222" s="67"/>
      <c r="M222" s="97"/>
      <c r="N222" s="62"/>
    </row>
    <row r="223" spans="1:14" ht="13.5" customHeight="1">
      <c r="A223" s="147"/>
      <c r="B223" s="144"/>
      <c r="C223" s="144"/>
      <c r="D223" s="26"/>
      <c r="E223" s="26"/>
      <c r="F223" s="27"/>
      <c r="G223" s="94"/>
      <c r="H223" s="18"/>
      <c r="I223" s="18"/>
      <c r="J223" s="18"/>
      <c r="K223" s="110"/>
      <c r="L223" s="18"/>
      <c r="M223" s="101"/>
    </row>
    <row r="224" spans="1:14" ht="13.5" customHeight="1" thickBot="1">
      <c r="A224" s="128" t="s">
        <v>70</v>
      </c>
      <c r="B224" s="128"/>
      <c r="C224" s="128"/>
      <c r="D224" s="111" t="str">
        <f>+IF(D193+D203+D210+D220=10,"10","Error")</f>
        <v>10</v>
      </c>
      <c r="E224" s="36"/>
      <c r="F224" s="75" t="s">
        <v>99</v>
      </c>
      <c r="G224" s="93"/>
      <c r="H224" s="19"/>
      <c r="I224" s="65">
        <f>SUM(I195,I205,I212,I222)</f>
        <v>2.57</v>
      </c>
      <c r="J224" s="65"/>
      <c r="K224" s="108">
        <f>SUM(K194,K204,K211,K221)</f>
        <v>25.700000000000003</v>
      </c>
      <c r="L224" s="50"/>
      <c r="M224" s="104"/>
    </row>
    <row r="226" spans="6:8" ht="13.5" customHeight="1" thickBot="1"/>
    <row r="227" spans="6:8" ht="27.75" customHeight="1" thickBot="1">
      <c r="F227" s="78" t="s">
        <v>101</v>
      </c>
      <c r="G227" s="80"/>
      <c r="H227" s="79">
        <f>I224+I187+I172+I155+I131+I97+I61+I15</f>
        <v>19.82</v>
      </c>
    </row>
  </sheetData>
  <sheetProtection algorithmName="SHA-512" hashValue="+3Rj+UMwd16je4WgDTLiiNSgmtPz7pbQFhLW5aM+e+deTscTgMiPeeewpHNNyOk6tB51aqRp5VCJKy3DG+vK0g==" saltValue="5Ju8oViWU5MYm9xnBQqFTQ==" spinCount="100000" sheet="1" objects="1" scenarios="1"/>
  <protectedRanges>
    <protectedRange sqref="I9 I11 I19 D12" name="Nota_Impotancia1"/>
    <protectedRange sqref="D57 D47 I45:I46 I35 D30 I19 I51 H53:I56 H37:I43 H21:I29" name="Nota_importancia2"/>
    <protectedRange sqref="I65 D74 I79 I7712 I86:I87 D88 I92 D94 H81:I84 H67:I73" name="NotaImportancia3"/>
    <protectedRange sqref="I100:I101 I103:I104 I111 D105 D112 D121 I125:I126 D127 H118:I120" name="NotaImportancia4"/>
    <protectedRange sqref="I135 I137:I140 D141 I145 H147:I150 D151" name="NotaImportancia5"/>
    <protectedRange sqref="H177:I177 I175 D183 I179:I182 D168 I158 I160 I162 D163" name="NotaImpotancia67"/>
    <protectedRange sqref="I198 D210 I215 I217 I219 I27481 D220 I190 I192 D193 H200:I202 D203 I209" name="NotaImportancia9_10"/>
  </protectedRanges>
  <mergeCells count="99">
    <mergeCell ref="B94:C94"/>
    <mergeCell ref="A8:A12"/>
    <mergeCell ref="B8:B11"/>
    <mergeCell ref="C8:C11"/>
    <mergeCell ref="B12:C12"/>
    <mergeCell ref="A15:C15"/>
    <mergeCell ref="A16:M16"/>
    <mergeCell ref="A18:A60"/>
    <mergeCell ref="B18:B29"/>
    <mergeCell ref="C18:C29"/>
    <mergeCell ref="B33:C33"/>
    <mergeCell ref="B34:B46"/>
    <mergeCell ref="C34:C46"/>
    <mergeCell ref="B50:C50"/>
    <mergeCell ref="B51:B56"/>
    <mergeCell ref="C51:C56"/>
    <mergeCell ref="B60:C60"/>
    <mergeCell ref="B30:C30"/>
    <mergeCell ref="F15:G15"/>
    <mergeCell ref="B47:C47"/>
    <mergeCell ref="B57:C57"/>
    <mergeCell ref="B124:C124"/>
    <mergeCell ref="B125:B126"/>
    <mergeCell ref="C125:C126"/>
    <mergeCell ref="B130:C130"/>
    <mergeCell ref="A61:C61"/>
    <mergeCell ref="A62:M62"/>
    <mergeCell ref="A64:A90"/>
    <mergeCell ref="B64:B73"/>
    <mergeCell ref="C64:C73"/>
    <mergeCell ref="B77:C77"/>
    <mergeCell ref="B78:B87"/>
    <mergeCell ref="C78:C87"/>
    <mergeCell ref="B88:C88"/>
    <mergeCell ref="B74:C74"/>
    <mergeCell ref="B91:C91"/>
    <mergeCell ref="B93:C93"/>
    <mergeCell ref="A131:C131"/>
    <mergeCell ref="A97:C97"/>
    <mergeCell ref="A98:M98"/>
    <mergeCell ref="A100:A130"/>
    <mergeCell ref="B100:B104"/>
    <mergeCell ref="C100:C104"/>
    <mergeCell ref="B108:C108"/>
    <mergeCell ref="B109:B111"/>
    <mergeCell ref="C109:C111"/>
    <mergeCell ref="B115:C115"/>
    <mergeCell ref="B116:B120"/>
    <mergeCell ref="B105:C105"/>
    <mergeCell ref="B112:C112"/>
    <mergeCell ref="B121:C121"/>
    <mergeCell ref="B127:C127"/>
    <mergeCell ref="C116:C120"/>
    <mergeCell ref="A155:C155"/>
    <mergeCell ref="A156:M156"/>
    <mergeCell ref="A158:A171"/>
    <mergeCell ref="B166:C166"/>
    <mergeCell ref="B163:C163"/>
    <mergeCell ref="B168:C168"/>
    <mergeCell ref="B171:C171"/>
    <mergeCell ref="C158:C162"/>
    <mergeCell ref="B158:B162"/>
    <mergeCell ref="A132:M132"/>
    <mergeCell ref="A134:A154"/>
    <mergeCell ref="B134:B140"/>
    <mergeCell ref="C134:C140"/>
    <mergeCell ref="B144:C144"/>
    <mergeCell ref="B145:B150"/>
    <mergeCell ref="C145:C150"/>
    <mergeCell ref="B154:C154"/>
    <mergeCell ref="B141:C141"/>
    <mergeCell ref="B151:C151"/>
    <mergeCell ref="A224:C224"/>
    <mergeCell ref="A188:M188"/>
    <mergeCell ref="A190:A223"/>
    <mergeCell ref="B190:B192"/>
    <mergeCell ref="C190:C192"/>
    <mergeCell ref="B196:C196"/>
    <mergeCell ref="B197:B202"/>
    <mergeCell ref="C197:C202"/>
    <mergeCell ref="B206:C206"/>
    <mergeCell ref="B207:B209"/>
    <mergeCell ref="B193:C193"/>
    <mergeCell ref="B203:C203"/>
    <mergeCell ref="C207:C209"/>
    <mergeCell ref="B223:C223"/>
    <mergeCell ref="B220:C220"/>
    <mergeCell ref="B213:C213"/>
    <mergeCell ref="B214:B219"/>
    <mergeCell ref="C214:C219"/>
    <mergeCell ref="A172:C172"/>
    <mergeCell ref="A173:M173"/>
    <mergeCell ref="A175:A186"/>
    <mergeCell ref="B175:B182"/>
    <mergeCell ref="B210:C210"/>
    <mergeCell ref="C175:C182"/>
    <mergeCell ref="B186:C186"/>
    <mergeCell ref="A187:C187"/>
    <mergeCell ref="B183:C183"/>
  </mergeCells>
  <conditionalFormatting sqref="G178:J178 M178 I183 G176:J176 M176 G159:J159 M159 G161:J161 M161 I163 I151 G85:J85 M85 I88 I94 I74 G80:J80 M80 G102:J102 M102 G110:J110 M110 G117:J117 M117 I105 I112 I121 I127 G136:J136 M136 I141 G146:J146 M146 G44:J44 M44 I47 G52:J52 M52 I57 G66:J66 M66 I30 G36:J36 M36 G9:J10 M9:M10 G20:J20 M20 G191:J191 M191 I193 G199:J199 M199 I203">
    <cfRule type="cellIs" dxfId="5" priority="58" stopIfTrue="1" operator="greaterThan">
      <formula>"$I$6&gt;0"</formula>
    </cfRule>
  </conditionalFormatting>
  <conditionalFormatting sqref="G208:J208 M208">
    <cfRule type="cellIs" dxfId="4" priority="5" stopIfTrue="1" operator="greaterThan">
      <formula>"$I$6&gt;0"</formula>
    </cfRule>
  </conditionalFormatting>
  <conditionalFormatting sqref="I210">
    <cfRule type="cellIs" dxfId="3" priority="4" stopIfTrue="1" operator="greaterThan">
      <formula>"$I$6&gt;0"</formula>
    </cfRule>
  </conditionalFormatting>
  <conditionalFormatting sqref="G216:J216 M216">
    <cfRule type="cellIs" dxfId="2" priority="3" stopIfTrue="1" operator="greaterThan">
      <formula>"$I$6&gt;0"</formula>
    </cfRule>
  </conditionalFormatting>
  <conditionalFormatting sqref="G218:J218 M218">
    <cfRule type="cellIs" dxfId="1" priority="2" stopIfTrue="1" operator="greaterThan">
      <formula>"$I$6&gt;0"</formula>
    </cfRule>
  </conditionalFormatting>
  <conditionalFormatting sqref="I220">
    <cfRule type="cellIs" dxfId="0" priority="1" stopIfTrue="1" operator="greaterThan">
      <formula>"$I$6&gt;0"</formula>
    </cfRule>
  </conditionalFormatting>
  <pageMargins left="0.31496062992125984" right="0.23622047244094491" top="0.74803149606299213" bottom="0.74803149606299213" header="0.51181102362204722" footer="0.51181102362204722"/>
  <pageSetup scale="77" orientation="landscape" useFirstPageNumber="1" r:id="rId1"/>
  <headerFooter alignWithMargins="0"/>
  <ignoredErrors>
    <ignoredError sqref="K10 I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Indicadores</vt:lpstr>
      <vt:lpstr>Indicadores!Excel_BuiltIn__FilterDatabase_30</vt:lpstr>
      <vt:lpstr>Indicadores!Títulos_a_imprimir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yanneth</cp:lastModifiedBy>
  <dcterms:created xsi:type="dcterms:W3CDTF">2011-05-05T22:33:42Z</dcterms:created>
  <dcterms:modified xsi:type="dcterms:W3CDTF">2015-06-09T17:34:28Z</dcterms:modified>
</cp:coreProperties>
</file>